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6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7.xml" ContentType="application/vnd.openxmlformats-officedocument.drawing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主査（観光統計）\１観光統計業務\05 来道者輸送実績\⑧H26\★当月－これを更新して各月コピーを保存H26\"/>
    </mc:Choice>
  </mc:AlternateContent>
  <bookViews>
    <workbookView xWindow="-120" yWindow="165" windowWidth="15480" windowHeight="6525" tabRatio="843"/>
  </bookViews>
  <sheets>
    <sheet name="合計" sheetId="4" r:id="rId1"/>
    <sheet name="直接入国外国人の推移（北海道）" sheetId="9" r:id="rId2"/>
    <sheet name="来道者輸送実績" sheetId="1" r:id="rId3"/>
    <sheet name="発地空港別来道者数" sheetId="2" r:id="rId4"/>
    <sheet name="着地空港別来道者数 " sheetId="3" r:id="rId5"/>
    <sheet name="航空機" sheetId="5" r:id="rId6"/>
    <sheet name="ＪＲ" sheetId="6" r:id="rId7"/>
    <sheet name="フェリー" sheetId="7" r:id="rId8"/>
    <sheet name="北海道と沖縄県の輸送実績" sheetId="8" r:id="rId9"/>
    <sheet name="訪日外国人の推移（全国）" sheetId="13" r:id="rId10"/>
  </sheets>
  <definedNames>
    <definedName name="_xlnm.Print_Area" localSheetId="6">ＪＲ!$A$1:$R$23</definedName>
    <definedName name="_xlnm.Print_Area" localSheetId="7">フェリー!$A$1:$Q$27</definedName>
    <definedName name="_xlnm.Print_Area" localSheetId="5">航空機!$A$1:$Q$37</definedName>
    <definedName name="_xlnm.Print_Area" localSheetId="0">合計!$A$1:$Q$28</definedName>
    <definedName name="_xlnm.Print_Area" localSheetId="4">'着地空港別来道者数 '!$A$1:$O$52</definedName>
    <definedName name="_xlnm.Print_Area" localSheetId="1">'直接入国外国人の推移（北海道）'!$A$1:$Q$42</definedName>
    <definedName name="_xlnm.Print_Area" localSheetId="3">発地空港別来道者数!$A$1:$O$28</definedName>
    <definedName name="_xlnm.Print_Area" localSheetId="9">'訪日外国人の推移（全国）'!$A$1:$BA$69</definedName>
    <definedName name="_xlnm.Print_Area" localSheetId="8">北海道と沖縄県の輸送実績!$A$1:$J$20</definedName>
    <definedName name="_xlnm.Print_Area" localSheetId="2">来道者輸送実績!$A$1:$R$21</definedName>
  </definedNames>
  <calcPr calcId="152511"/>
</workbook>
</file>

<file path=xl/calcChain.xml><?xml version="1.0" encoding="utf-8"?>
<calcChain xmlns="http://schemas.openxmlformats.org/spreadsheetml/2006/main">
  <c r="O25" i="7" l="1"/>
  <c r="P25" i="7"/>
  <c r="O21" i="6"/>
  <c r="P21" i="6"/>
  <c r="O35" i="5"/>
  <c r="P35" i="5"/>
  <c r="O25" i="4" l="1"/>
  <c r="O26" i="4"/>
  <c r="O23" i="4"/>
  <c r="P23" i="4"/>
  <c r="AZ76" i="13" l="1"/>
  <c r="AZ78" i="13"/>
  <c r="AZ79" i="13"/>
  <c r="AZ80" i="13"/>
  <c r="AZ81" i="13"/>
  <c r="AZ82" i="13"/>
  <c r="AZ83" i="13"/>
  <c r="AZ84" i="13"/>
  <c r="AZ85" i="13"/>
  <c r="AZ86" i="13"/>
  <c r="AZ12" i="13"/>
  <c r="AZ77" i="13" s="1"/>
  <c r="N39" i="9"/>
  <c r="N38" i="9"/>
  <c r="N36" i="9"/>
  <c r="O36" i="9"/>
  <c r="P36" i="9"/>
  <c r="P34" i="9" l="1"/>
  <c r="P35" i="9"/>
  <c r="P33" i="9"/>
  <c r="AY86" i="13"/>
  <c r="AY76" i="13"/>
  <c r="AY77" i="13"/>
  <c r="AY78" i="13"/>
  <c r="AY79" i="13"/>
  <c r="AY80" i="13"/>
  <c r="AY81" i="13"/>
  <c r="AY82" i="13"/>
  <c r="AY83" i="13"/>
  <c r="AY84" i="13"/>
  <c r="AY85" i="13"/>
  <c r="AY12" i="13"/>
  <c r="P23" i="7"/>
  <c r="P24" i="7"/>
  <c r="P22" i="7"/>
  <c r="P19" i="6"/>
  <c r="P20" i="6"/>
  <c r="P18" i="6"/>
  <c r="P33" i="5"/>
  <c r="P34" i="5"/>
  <c r="P32" i="5"/>
  <c r="P21" i="4"/>
  <c r="P22" i="4"/>
  <c r="P20" i="4"/>
  <c r="AX85" i="13" l="1"/>
  <c r="AX84" i="13"/>
  <c r="AX83" i="13"/>
  <c r="AX82" i="13"/>
  <c r="AX81" i="13"/>
  <c r="AX80" i="13"/>
  <c r="AX79" i="13"/>
  <c r="AX78" i="13"/>
  <c r="AX77" i="13"/>
  <c r="AX12" i="13"/>
  <c r="O23" i="7" l="1"/>
  <c r="O24" i="7"/>
  <c r="O22" i="7"/>
  <c r="O19" i="6"/>
  <c r="O20" i="6"/>
  <c r="O18" i="6"/>
  <c r="K45" i="3"/>
  <c r="L45" i="3"/>
  <c r="AW76" i="13" l="1"/>
  <c r="AW77" i="13"/>
  <c r="AW78" i="13"/>
  <c r="AW79" i="13"/>
  <c r="AW80" i="13"/>
  <c r="AW81" i="13"/>
  <c r="AW82" i="13"/>
  <c r="AW83" i="13"/>
  <c r="AW84" i="13"/>
  <c r="AW85" i="13"/>
  <c r="AW86" i="13"/>
  <c r="AW12" i="13"/>
  <c r="J14" i="8"/>
  <c r="I14" i="8"/>
  <c r="F14" i="8"/>
  <c r="E14" i="8"/>
  <c r="K42" i="3"/>
  <c r="K39" i="3"/>
  <c r="K36" i="3"/>
  <c r="K33" i="3"/>
  <c r="K30" i="3"/>
  <c r="K27" i="3"/>
  <c r="K24" i="3"/>
  <c r="K21" i="3"/>
  <c r="K18" i="3"/>
  <c r="K15" i="3"/>
  <c r="K12" i="3"/>
  <c r="K9" i="3"/>
  <c r="K6" i="3"/>
  <c r="K24" i="2"/>
  <c r="K21" i="2"/>
  <c r="K18" i="2"/>
  <c r="K15" i="2"/>
  <c r="K12" i="2"/>
  <c r="K9" i="2"/>
  <c r="K6" i="2"/>
  <c r="N15" i="1"/>
  <c r="M15" i="1"/>
  <c r="J15" i="1"/>
  <c r="I15" i="1"/>
  <c r="F15" i="1"/>
  <c r="E15" i="1"/>
  <c r="P37" i="9"/>
  <c r="P39" i="9"/>
  <c r="P26" i="4"/>
  <c r="P24" i="4"/>
  <c r="P38" i="9" l="1"/>
  <c r="P25" i="4"/>
  <c r="AV76" i="13" l="1"/>
  <c r="AV77" i="13"/>
  <c r="AV78" i="13"/>
  <c r="AV79" i="13"/>
  <c r="AV80" i="13"/>
  <c r="AV81" i="13"/>
  <c r="AV82" i="13"/>
  <c r="AV83" i="13"/>
  <c r="AV84" i="13"/>
  <c r="AV85" i="13"/>
  <c r="AV86" i="13"/>
  <c r="AV12" i="13"/>
  <c r="J45" i="3" l="1"/>
  <c r="AU76" i="13" l="1"/>
  <c r="AU77" i="13"/>
  <c r="AU78" i="13"/>
  <c r="AU79" i="13"/>
  <c r="AU80" i="13"/>
  <c r="AU81" i="13"/>
  <c r="AU82" i="13"/>
  <c r="AU83" i="13"/>
  <c r="AU84" i="13"/>
  <c r="AU85" i="13"/>
  <c r="AU86" i="13"/>
  <c r="AU12" i="13"/>
  <c r="AT86" i="13" l="1"/>
  <c r="AT76" i="13"/>
  <c r="AT77" i="13"/>
  <c r="AT78" i="13"/>
  <c r="AT79" i="13"/>
  <c r="AT80" i="13"/>
  <c r="AT81" i="13"/>
  <c r="AT82" i="13"/>
  <c r="AT83" i="13"/>
  <c r="AT84" i="13"/>
  <c r="AT85" i="13"/>
  <c r="AT12" i="13"/>
  <c r="AS12" i="13" l="1"/>
  <c r="AS77" i="13" s="1"/>
  <c r="AS78" i="13"/>
  <c r="AS79" i="13"/>
  <c r="AS80" i="13"/>
  <c r="AS81" i="13"/>
  <c r="AS82" i="13"/>
  <c r="AS83" i="13"/>
  <c r="AS84" i="13"/>
  <c r="AS85" i="13"/>
  <c r="AS86" i="13"/>
  <c r="AS76" i="13"/>
  <c r="N35" i="9" l="1"/>
  <c r="N34" i="9"/>
  <c r="N33" i="9"/>
  <c r="E45" i="3" l="1"/>
  <c r="E42" i="3"/>
  <c r="E39" i="3"/>
  <c r="E36" i="3"/>
  <c r="E33" i="3"/>
  <c r="E30" i="3"/>
  <c r="E27" i="3"/>
  <c r="E24" i="3"/>
  <c r="F45" i="3" l="1"/>
  <c r="F42" i="3"/>
  <c r="F39" i="3"/>
  <c r="F36" i="3"/>
  <c r="F33" i="3"/>
  <c r="F30" i="3"/>
  <c r="F27" i="3"/>
  <c r="F24" i="3"/>
  <c r="AR76" i="13" l="1"/>
  <c r="AR78" i="13"/>
  <c r="AR79" i="13"/>
  <c r="AR80" i="13"/>
  <c r="AR81" i="13"/>
  <c r="AR82" i="13"/>
  <c r="AR83" i="13"/>
  <c r="AR84" i="13"/>
  <c r="AR85" i="13"/>
  <c r="AR86" i="13"/>
  <c r="AR12" i="13" l="1"/>
  <c r="AR77" i="13" s="1"/>
  <c r="AQ76" i="13" l="1"/>
  <c r="AQ78" i="13"/>
  <c r="AQ79" i="13"/>
  <c r="AQ80" i="13"/>
  <c r="AQ81" i="13"/>
  <c r="AQ82" i="13"/>
  <c r="AQ83" i="13"/>
  <c r="AQ84" i="13"/>
  <c r="AQ85" i="13"/>
  <c r="AQ86" i="13"/>
  <c r="AQ12" i="13"/>
  <c r="AQ77" i="13" s="1"/>
  <c r="AP12" i="13" l="1"/>
  <c r="AP76" i="13" l="1"/>
  <c r="AP77" i="13"/>
  <c r="AP78" i="13"/>
  <c r="AP79" i="13"/>
  <c r="AP80" i="13"/>
  <c r="AP81" i="13"/>
  <c r="AP82" i="13"/>
  <c r="AP83" i="13"/>
  <c r="AP84" i="13"/>
  <c r="AP85" i="13"/>
  <c r="AP86" i="13"/>
  <c r="AO76" i="13"/>
  <c r="AO78" i="13"/>
  <c r="AO79" i="13"/>
  <c r="AO80" i="13"/>
  <c r="AO81" i="13"/>
  <c r="AO82" i="13"/>
  <c r="AO83" i="13"/>
  <c r="AO84" i="13"/>
  <c r="AO85" i="13"/>
  <c r="AO86" i="13"/>
  <c r="AN86" i="13"/>
  <c r="AN76" i="13"/>
  <c r="AO12" i="13"/>
  <c r="AO77" i="13" s="1"/>
  <c r="N45" i="3" l="1"/>
  <c r="M45" i="3"/>
  <c r="I45" i="3"/>
  <c r="H45" i="3"/>
  <c r="G45" i="3"/>
  <c r="J17" i="8" l="1"/>
  <c r="I17" i="8"/>
  <c r="F17" i="8"/>
  <c r="E17" i="8"/>
  <c r="J16" i="8"/>
  <c r="I16" i="8"/>
  <c r="F16" i="8"/>
  <c r="E16" i="8"/>
  <c r="J15" i="8"/>
  <c r="I15" i="8"/>
  <c r="F15" i="8"/>
  <c r="E15" i="8"/>
  <c r="J13" i="8"/>
  <c r="I13" i="8"/>
  <c r="F13" i="8"/>
  <c r="E13" i="8"/>
  <c r="J12" i="8"/>
  <c r="I12" i="8"/>
  <c r="F12" i="8"/>
  <c r="E12" i="8"/>
  <c r="J11" i="8"/>
  <c r="I11" i="8"/>
  <c r="F11" i="8"/>
  <c r="E11" i="8"/>
  <c r="J10" i="8"/>
  <c r="I10" i="8"/>
  <c r="F10" i="8"/>
  <c r="E10" i="8"/>
  <c r="J9" i="8"/>
  <c r="I9" i="8"/>
  <c r="F9" i="8"/>
  <c r="E9" i="8"/>
  <c r="J8" i="8"/>
  <c r="I8" i="8"/>
  <c r="F8" i="8"/>
  <c r="E8" i="8"/>
  <c r="J7" i="8"/>
  <c r="I7" i="8"/>
  <c r="F7" i="8"/>
  <c r="E7" i="8"/>
  <c r="H18" i="8"/>
  <c r="D18" i="8"/>
  <c r="D45" i="3" l="1"/>
  <c r="N42" i="3"/>
  <c r="M42" i="3"/>
  <c r="L42" i="3"/>
  <c r="J42" i="3"/>
  <c r="I42" i="3"/>
  <c r="H42" i="3"/>
  <c r="G42" i="3"/>
  <c r="D42" i="3"/>
  <c r="N39" i="3"/>
  <c r="M39" i="3"/>
  <c r="L39" i="3"/>
  <c r="J39" i="3"/>
  <c r="I39" i="3"/>
  <c r="H39" i="3"/>
  <c r="G39" i="3"/>
  <c r="D39" i="3"/>
  <c r="N36" i="3"/>
  <c r="M36" i="3"/>
  <c r="L36" i="3"/>
  <c r="J36" i="3"/>
  <c r="I36" i="3"/>
  <c r="H36" i="3"/>
  <c r="G36" i="3"/>
  <c r="D36" i="3"/>
  <c r="N33" i="3"/>
  <c r="M33" i="3"/>
  <c r="L33" i="3"/>
  <c r="J33" i="3"/>
  <c r="I33" i="3"/>
  <c r="H33" i="3"/>
  <c r="G33" i="3"/>
  <c r="D33" i="3"/>
  <c r="N30" i="3"/>
  <c r="M30" i="3"/>
  <c r="L30" i="3"/>
  <c r="J30" i="3"/>
  <c r="I30" i="3"/>
  <c r="H30" i="3"/>
  <c r="G30" i="3"/>
  <c r="D30" i="3"/>
  <c r="N27" i="3"/>
  <c r="M27" i="3"/>
  <c r="L27" i="3"/>
  <c r="J27" i="3"/>
  <c r="I27" i="3"/>
  <c r="H27" i="3"/>
  <c r="G27" i="3"/>
  <c r="D27" i="3"/>
  <c r="N24" i="3"/>
  <c r="M24" i="3"/>
  <c r="L24" i="3"/>
  <c r="J24" i="3"/>
  <c r="I24" i="3"/>
  <c r="H24" i="3"/>
  <c r="G24" i="3"/>
  <c r="D24" i="3"/>
  <c r="N21" i="3"/>
  <c r="M21" i="3"/>
  <c r="L21" i="3"/>
  <c r="J21" i="3"/>
  <c r="I21" i="3"/>
  <c r="H21" i="3"/>
  <c r="G21" i="3"/>
  <c r="F21" i="3"/>
  <c r="E21" i="3"/>
  <c r="D21" i="3"/>
  <c r="N18" i="3"/>
  <c r="M18" i="3"/>
  <c r="L18" i="3"/>
  <c r="J18" i="3"/>
  <c r="I18" i="3"/>
  <c r="H18" i="3"/>
  <c r="G18" i="3"/>
  <c r="F18" i="3"/>
  <c r="E18" i="3"/>
  <c r="D18" i="3"/>
  <c r="N15" i="3"/>
  <c r="M15" i="3"/>
  <c r="L15" i="3"/>
  <c r="J15" i="3"/>
  <c r="I15" i="3"/>
  <c r="H15" i="3"/>
  <c r="G15" i="3"/>
  <c r="F15" i="3"/>
  <c r="E15" i="3"/>
  <c r="D15" i="3"/>
  <c r="N12" i="3"/>
  <c r="M12" i="3"/>
  <c r="L12" i="3"/>
  <c r="J12" i="3"/>
  <c r="I12" i="3"/>
  <c r="H12" i="3"/>
  <c r="G12" i="3"/>
  <c r="F12" i="3"/>
  <c r="E12" i="3"/>
  <c r="D12" i="3"/>
  <c r="N9" i="3"/>
  <c r="M9" i="3"/>
  <c r="L9" i="3"/>
  <c r="J9" i="3"/>
  <c r="I9" i="3"/>
  <c r="H9" i="3"/>
  <c r="G9" i="3"/>
  <c r="F9" i="3"/>
  <c r="E9" i="3"/>
  <c r="D9" i="3"/>
  <c r="N6" i="3"/>
  <c r="M6" i="3"/>
  <c r="L6" i="3"/>
  <c r="J6" i="3"/>
  <c r="I6" i="3"/>
  <c r="H6" i="3"/>
  <c r="G6" i="3"/>
  <c r="F6" i="3"/>
  <c r="E6" i="3"/>
  <c r="D6" i="3"/>
  <c r="M18" i="1"/>
  <c r="M17" i="1"/>
  <c r="M16" i="1"/>
  <c r="M14" i="1"/>
  <c r="M13" i="1"/>
  <c r="M12" i="1"/>
  <c r="M11" i="1"/>
  <c r="M10" i="1"/>
  <c r="M9" i="1"/>
  <c r="M8" i="1"/>
  <c r="I18" i="1"/>
  <c r="I17" i="1"/>
  <c r="I16" i="1"/>
  <c r="I14" i="1"/>
  <c r="I13" i="1"/>
  <c r="I12" i="1"/>
  <c r="I11" i="1"/>
  <c r="I10" i="1"/>
  <c r="I9" i="1"/>
  <c r="I8" i="1"/>
  <c r="E18" i="1"/>
  <c r="E17" i="1"/>
  <c r="E16" i="1"/>
  <c r="E14" i="1"/>
  <c r="E13" i="1"/>
  <c r="E12" i="1"/>
  <c r="E11" i="1"/>
  <c r="E10" i="1"/>
  <c r="E9" i="1"/>
  <c r="E8" i="1"/>
  <c r="N24" i="2"/>
  <c r="M24" i="2"/>
  <c r="L24" i="2"/>
  <c r="J24" i="2"/>
  <c r="I24" i="2"/>
  <c r="H24" i="2"/>
  <c r="G24" i="2"/>
  <c r="F24" i="2"/>
  <c r="E24" i="2"/>
  <c r="D24" i="2"/>
  <c r="C24" i="2"/>
  <c r="N21" i="2"/>
  <c r="M21" i="2"/>
  <c r="L21" i="2"/>
  <c r="J21" i="2"/>
  <c r="I21" i="2"/>
  <c r="H21" i="2"/>
  <c r="G21" i="2"/>
  <c r="F21" i="2"/>
  <c r="E21" i="2"/>
  <c r="D21" i="2"/>
  <c r="C21" i="2"/>
  <c r="N18" i="2"/>
  <c r="M18" i="2"/>
  <c r="L18" i="2"/>
  <c r="J18" i="2"/>
  <c r="I18" i="2"/>
  <c r="H18" i="2"/>
  <c r="G18" i="2"/>
  <c r="F18" i="2"/>
  <c r="E18" i="2"/>
  <c r="D18" i="2"/>
  <c r="C18" i="2"/>
  <c r="N15" i="2"/>
  <c r="M15" i="2"/>
  <c r="L15" i="2"/>
  <c r="J15" i="2"/>
  <c r="I15" i="2"/>
  <c r="H15" i="2"/>
  <c r="G15" i="2"/>
  <c r="F15" i="2"/>
  <c r="E15" i="2"/>
  <c r="D15" i="2"/>
  <c r="C15" i="2"/>
  <c r="N12" i="2"/>
  <c r="M12" i="2"/>
  <c r="L12" i="2"/>
  <c r="J12" i="2"/>
  <c r="I12" i="2"/>
  <c r="H12" i="2"/>
  <c r="G12" i="2"/>
  <c r="F12" i="2"/>
  <c r="E12" i="2"/>
  <c r="D12" i="2"/>
  <c r="C12" i="2"/>
  <c r="N9" i="2"/>
  <c r="M9" i="2"/>
  <c r="L9" i="2"/>
  <c r="J9" i="2"/>
  <c r="I9" i="2"/>
  <c r="H9" i="2"/>
  <c r="G9" i="2"/>
  <c r="F9" i="2"/>
  <c r="E9" i="2"/>
  <c r="D9" i="2"/>
  <c r="C9" i="2"/>
  <c r="N6" i="2"/>
  <c r="M6" i="2"/>
  <c r="L6" i="2"/>
  <c r="J6" i="2"/>
  <c r="I6" i="2"/>
  <c r="H6" i="2"/>
  <c r="G6" i="2"/>
  <c r="F6" i="2"/>
  <c r="E6" i="2"/>
  <c r="C6" i="2"/>
  <c r="D6" i="2"/>
  <c r="B23" i="2"/>
  <c r="B20" i="2"/>
  <c r="B17" i="2"/>
  <c r="B11" i="2"/>
  <c r="B8" i="2"/>
  <c r="M40" i="9"/>
  <c r="O22" i="4" l="1"/>
  <c r="O21" i="4"/>
  <c r="O20" i="4"/>
  <c r="AN78" i="13" l="1"/>
  <c r="AN79" i="13"/>
  <c r="AN80" i="13"/>
  <c r="AN81" i="13"/>
  <c r="AN82" i="13"/>
  <c r="AN83" i="13"/>
  <c r="AN84" i="13"/>
  <c r="AN85" i="13"/>
  <c r="AN12" i="13"/>
  <c r="AN77" i="13" s="1"/>
  <c r="N27" i="4" l="1"/>
  <c r="O34" i="9" l="1"/>
  <c r="O35" i="9"/>
  <c r="O33" i="9"/>
  <c r="M27" i="4"/>
  <c r="AM86" i="13" l="1"/>
  <c r="AM78" i="13"/>
  <c r="AM79" i="13"/>
  <c r="AM80" i="13"/>
  <c r="AM81" i="13"/>
  <c r="AM82" i="13"/>
  <c r="AM83" i="13"/>
  <c r="AM84" i="13"/>
  <c r="AM85" i="13"/>
  <c r="AM76" i="13"/>
  <c r="AM12" i="13"/>
  <c r="AM77" i="13" s="1"/>
  <c r="L40" i="9"/>
  <c r="K40" i="9" l="1"/>
  <c r="L27" i="4" l="1"/>
  <c r="AL78" i="13" l="1"/>
  <c r="AL79" i="13"/>
  <c r="AL80" i="13"/>
  <c r="AL81" i="13"/>
  <c r="AL82" i="13"/>
  <c r="AL83" i="13"/>
  <c r="AL84" i="13"/>
  <c r="AL85" i="13"/>
  <c r="AL12" i="13" l="1"/>
  <c r="AL77" i="13" s="1"/>
  <c r="J40" i="9"/>
  <c r="AK86" i="13" l="1"/>
  <c r="AK78" i="13"/>
  <c r="AK79" i="13"/>
  <c r="AK80" i="13"/>
  <c r="AK81" i="13"/>
  <c r="AK82" i="13"/>
  <c r="AK83" i="13"/>
  <c r="AK84" i="13"/>
  <c r="AK85" i="13"/>
  <c r="AK76" i="13"/>
  <c r="AK12" i="13"/>
  <c r="AK77" i="13" s="1"/>
  <c r="I40" i="9" l="1"/>
  <c r="H40" i="9" l="1"/>
  <c r="J27" i="4" l="1"/>
  <c r="BA86" i="13" l="1"/>
  <c r="AJ86" i="13"/>
  <c r="AI86" i="13"/>
  <c r="AH86" i="13"/>
  <c r="AG86" i="13"/>
  <c r="AF86" i="13"/>
  <c r="AE86" i="13"/>
  <c r="AD86" i="13"/>
  <c r="AC86" i="13"/>
  <c r="AB86" i="13"/>
  <c r="AA86" i="13"/>
  <c r="Y86" i="13"/>
  <c r="X86" i="13"/>
  <c r="W86" i="13"/>
  <c r="V86" i="13"/>
  <c r="U86" i="13"/>
  <c r="T86" i="13"/>
  <c r="S86" i="13"/>
  <c r="R86" i="13"/>
  <c r="Q86" i="13"/>
  <c r="P86" i="13"/>
  <c r="O86" i="13"/>
  <c r="M86" i="13"/>
  <c r="L86" i="13"/>
  <c r="K86" i="13"/>
  <c r="J86" i="13"/>
  <c r="I86" i="13"/>
  <c r="H86" i="13"/>
  <c r="G86" i="13"/>
  <c r="F86" i="13"/>
  <c r="E86" i="13"/>
  <c r="D86" i="13"/>
  <c r="C86" i="13"/>
  <c r="A86" i="13"/>
  <c r="BA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BA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84" i="13"/>
  <c r="BA83" i="13"/>
  <c r="AJ83" i="13"/>
  <c r="AI83" i="13"/>
  <c r="AH83" i="13"/>
  <c r="AG83" i="13"/>
  <c r="AF83" i="13"/>
  <c r="AE83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83" i="13"/>
  <c r="BA82" i="13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82" i="13"/>
  <c r="BA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B81" i="13"/>
  <c r="A81" i="13"/>
  <c r="BA80" i="13"/>
  <c r="AJ80" i="13"/>
  <c r="AI80" i="13"/>
  <c r="AH80" i="13"/>
  <c r="AG80" i="13"/>
  <c r="AF80" i="13"/>
  <c r="AE80" i="13"/>
  <c r="AD80" i="13"/>
  <c r="AC80" i="13"/>
  <c r="AB80" i="13"/>
  <c r="AA80" i="13"/>
  <c r="Z80" i="13"/>
  <c r="Y80" i="13"/>
  <c r="X80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B80" i="13"/>
  <c r="A80" i="13"/>
  <c r="BA79" i="13"/>
  <c r="AJ79" i="13"/>
  <c r="AI79" i="13"/>
  <c r="AH79" i="13"/>
  <c r="AG79" i="13"/>
  <c r="AF79" i="13"/>
  <c r="AE79" i="13"/>
  <c r="AD79" i="13"/>
  <c r="AC79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B79" i="13"/>
  <c r="A79" i="13"/>
  <c r="BA78" i="13"/>
  <c r="AJ78" i="13"/>
  <c r="AI78" i="13"/>
  <c r="AH78" i="13"/>
  <c r="AG78" i="13"/>
  <c r="AF78" i="13"/>
  <c r="AE78" i="13"/>
  <c r="AD78" i="13"/>
  <c r="AC78" i="13"/>
  <c r="AB78" i="13"/>
  <c r="AA78" i="13"/>
  <c r="Z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B78" i="13"/>
  <c r="A78" i="13"/>
  <c r="BA77" i="13"/>
  <c r="A77" i="13"/>
  <c r="AJ76" i="13"/>
  <c r="AI76" i="13"/>
  <c r="AH76" i="13"/>
  <c r="AG76" i="13"/>
  <c r="AF76" i="13"/>
  <c r="AE76" i="13"/>
  <c r="AD76" i="13"/>
  <c r="AC76" i="13"/>
  <c r="AB76" i="13"/>
  <c r="AA76" i="13"/>
  <c r="Y76" i="13"/>
  <c r="X76" i="13"/>
  <c r="W76" i="13"/>
  <c r="V76" i="13"/>
  <c r="U76" i="13"/>
  <c r="T76" i="13"/>
  <c r="S76" i="13"/>
  <c r="R76" i="13"/>
  <c r="Q76" i="13"/>
  <c r="P76" i="13"/>
  <c r="O76" i="13"/>
  <c r="M76" i="13"/>
  <c r="L76" i="13"/>
  <c r="K76" i="13"/>
  <c r="J76" i="13"/>
  <c r="I76" i="13"/>
  <c r="H76" i="13"/>
  <c r="G76" i="13"/>
  <c r="F76" i="13"/>
  <c r="E76" i="13"/>
  <c r="D76" i="13"/>
  <c r="C76" i="13"/>
  <c r="BB13" i="13"/>
  <c r="AJ12" i="13"/>
  <c r="AJ77" i="13" s="1"/>
  <c r="AI12" i="13"/>
  <c r="AI77" i="13" s="1"/>
  <c r="AH12" i="13"/>
  <c r="AH77" i="13" s="1"/>
  <c r="AG12" i="13"/>
  <c r="AG77" i="13" s="1"/>
  <c r="AF12" i="13"/>
  <c r="AF77" i="13" s="1"/>
  <c r="AE12" i="13"/>
  <c r="AE77" i="13" s="1"/>
  <c r="AD12" i="13"/>
  <c r="AD77" i="13" s="1"/>
  <c r="AC12" i="13"/>
  <c r="AC77" i="13" s="1"/>
  <c r="AB12" i="13"/>
  <c r="AB77" i="13" s="1"/>
  <c r="AA12" i="13"/>
  <c r="AA77" i="13" s="1"/>
  <c r="Z12" i="13"/>
  <c r="Z77" i="13" s="1"/>
  <c r="Y12" i="13"/>
  <c r="Y77" i="13" s="1"/>
  <c r="X12" i="13"/>
  <c r="X77" i="13" s="1"/>
  <c r="W12" i="13"/>
  <c r="W77" i="13" s="1"/>
  <c r="V12" i="13"/>
  <c r="V77" i="13" s="1"/>
  <c r="U12" i="13"/>
  <c r="U77" i="13" s="1"/>
  <c r="T12" i="13"/>
  <c r="T77" i="13" s="1"/>
  <c r="S12" i="13"/>
  <c r="S77" i="13" s="1"/>
  <c r="R12" i="13"/>
  <c r="R77" i="13" s="1"/>
  <c r="Q12" i="13"/>
  <c r="Q77" i="13" s="1"/>
  <c r="P12" i="13"/>
  <c r="P77" i="13" s="1"/>
  <c r="O12" i="13"/>
  <c r="O77" i="13" s="1"/>
  <c r="N12" i="13"/>
  <c r="N77" i="13" s="1"/>
  <c r="M12" i="13"/>
  <c r="M77" i="13" s="1"/>
  <c r="L12" i="13"/>
  <c r="L77" i="13" s="1"/>
  <c r="K12" i="13"/>
  <c r="K77" i="13" s="1"/>
  <c r="J12" i="13"/>
  <c r="J77" i="13" s="1"/>
  <c r="I12" i="13"/>
  <c r="I77" i="13" s="1"/>
  <c r="H12" i="13"/>
  <c r="H77" i="13" s="1"/>
  <c r="G12" i="13"/>
  <c r="G77" i="13" s="1"/>
  <c r="F12" i="13"/>
  <c r="F77" i="13" s="1"/>
  <c r="E12" i="13"/>
  <c r="E77" i="13" s="1"/>
  <c r="D12" i="13"/>
  <c r="D77" i="13" s="1"/>
  <c r="C12" i="13"/>
  <c r="C77" i="13" s="1"/>
  <c r="B12" i="13"/>
  <c r="B77" i="13" s="1"/>
  <c r="G40" i="9" l="1"/>
  <c r="F40" i="9" l="1"/>
  <c r="I27" i="4"/>
  <c r="E40" i="9" l="1"/>
  <c r="H27" i="4"/>
  <c r="D40" i="9" l="1"/>
  <c r="G27" i="4"/>
  <c r="C40" i="9" l="1"/>
  <c r="O40" i="9" l="1"/>
  <c r="B40" i="9"/>
  <c r="O32" i="5" l="1"/>
  <c r="O33" i="5"/>
  <c r="D27" i="4" l="1"/>
  <c r="C27" i="4" l="1"/>
  <c r="J6" i="8" l="1"/>
  <c r="I6" i="8"/>
  <c r="B14" i="2" l="1"/>
  <c r="N26" i="2" l="1"/>
  <c r="N25" i="2"/>
  <c r="N27" i="2" l="1"/>
  <c r="O39" i="9"/>
  <c r="O16" i="1"/>
  <c r="C38" i="9"/>
  <c r="C39" i="9"/>
  <c r="D39" i="9"/>
  <c r="E39" i="9"/>
  <c r="F39" i="9"/>
  <c r="G39" i="9"/>
  <c r="H39" i="9"/>
  <c r="I39" i="9"/>
  <c r="J39" i="9"/>
  <c r="K39" i="9"/>
  <c r="L39" i="9"/>
  <c r="M39" i="9"/>
  <c r="B39" i="9"/>
  <c r="O34" i="5"/>
  <c r="C6" i="3"/>
  <c r="C26" i="2"/>
  <c r="D26" i="2"/>
  <c r="E26" i="2"/>
  <c r="F26" i="2"/>
  <c r="G26" i="2"/>
  <c r="H26" i="2"/>
  <c r="I26" i="2"/>
  <c r="J26" i="2"/>
  <c r="J27" i="2" s="1"/>
  <c r="K26" i="2"/>
  <c r="L26" i="2"/>
  <c r="M26" i="2"/>
  <c r="M25" i="2"/>
  <c r="L25" i="2"/>
  <c r="K25" i="2"/>
  <c r="J25" i="2"/>
  <c r="I25" i="2"/>
  <c r="H25" i="2"/>
  <c r="G25" i="2"/>
  <c r="F25" i="2"/>
  <c r="E25" i="2"/>
  <c r="D25" i="2"/>
  <c r="C25" i="2"/>
  <c r="O5" i="2"/>
  <c r="O24" i="4"/>
  <c r="D24" i="4"/>
  <c r="E24" i="4"/>
  <c r="F24" i="4"/>
  <c r="G24" i="4"/>
  <c r="H24" i="4"/>
  <c r="I24" i="4"/>
  <c r="J24" i="4"/>
  <c r="K24" i="4"/>
  <c r="L24" i="4"/>
  <c r="M24" i="4"/>
  <c r="N24" i="4"/>
  <c r="C24" i="4"/>
  <c r="N50" i="3"/>
  <c r="N49" i="3"/>
  <c r="N47" i="3"/>
  <c r="N46" i="3"/>
  <c r="N18" i="1"/>
  <c r="P18" i="1"/>
  <c r="Q18" i="1" s="1"/>
  <c r="O18" i="1"/>
  <c r="N25" i="4" s="1"/>
  <c r="J18" i="1"/>
  <c r="F18" i="1"/>
  <c r="M49" i="3"/>
  <c r="M50" i="3"/>
  <c r="M46" i="3"/>
  <c r="M47" i="3"/>
  <c r="M48" i="3" s="1"/>
  <c r="N17" i="1"/>
  <c r="P17" i="1"/>
  <c r="O17" i="1"/>
  <c r="J17" i="1"/>
  <c r="F17" i="1"/>
  <c r="L49" i="3"/>
  <c r="L50" i="3"/>
  <c r="L46" i="3"/>
  <c r="L47" i="3"/>
  <c r="P16" i="1"/>
  <c r="Q16" i="1" s="1"/>
  <c r="N16" i="1"/>
  <c r="J16" i="1"/>
  <c r="F16" i="1"/>
  <c r="K49" i="3"/>
  <c r="K50" i="3"/>
  <c r="K46" i="3"/>
  <c r="K47" i="3"/>
  <c r="K48" i="3" s="1"/>
  <c r="O15" i="1"/>
  <c r="K27" i="4" s="1"/>
  <c r="P15" i="1"/>
  <c r="Q15" i="1" s="1"/>
  <c r="J49" i="3"/>
  <c r="J50" i="3"/>
  <c r="J46" i="3"/>
  <c r="J47" i="3"/>
  <c r="O14" i="1"/>
  <c r="P14" i="1"/>
  <c r="N14" i="1"/>
  <c r="J14" i="1"/>
  <c r="F14" i="1"/>
  <c r="I49" i="3"/>
  <c r="I50" i="3"/>
  <c r="I51" i="3" s="1"/>
  <c r="I46" i="3"/>
  <c r="I47" i="3"/>
  <c r="O13" i="1"/>
  <c r="I25" i="4" s="1"/>
  <c r="P13" i="1"/>
  <c r="Q13" i="1" s="1"/>
  <c r="N13" i="1"/>
  <c r="J13" i="1"/>
  <c r="F13" i="1"/>
  <c r="H46" i="3"/>
  <c r="H47" i="3"/>
  <c r="H49" i="3"/>
  <c r="H50" i="3"/>
  <c r="H51" i="3" s="1"/>
  <c r="C49" i="3"/>
  <c r="D49" i="3"/>
  <c r="E49" i="3"/>
  <c r="F49" i="3"/>
  <c r="G49" i="3"/>
  <c r="C50" i="3"/>
  <c r="D50" i="3"/>
  <c r="E50" i="3"/>
  <c r="F50" i="3"/>
  <c r="F51" i="3" s="1"/>
  <c r="G50" i="3"/>
  <c r="G51" i="3" s="1"/>
  <c r="B8" i="3"/>
  <c r="B11" i="3" s="1"/>
  <c r="B14" i="3" s="1"/>
  <c r="B17" i="3" s="1"/>
  <c r="B20" i="3" s="1"/>
  <c r="B23" i="3" s="1"/>
  <c r="B26" i="3" s="1"/>
  <c r="B29" i="3" s="1"/>
  <c r="B32" i="3" s="1"/>
  <c r="B35" i="3" s="1"/>
  <c r="B38" i="3" s="1"/>
  <c r="B41" i="3" s="1"/>
  <c r="B44" i="3" s="1"/>
  <c r="B47" i="3" s="1"/>
  <c r="B50" i="3" s="1"/>
  <c r="B7" i="3"/>
  <c r="B10" i="3" s="1"/>
  <c r="B13" i="3" s="1"/>
  <c r="B16" i="3" s="1"/>
  <c r="B19" i="3" s="1"/>
  <c r="B22" i="3" s="1"/>
  <c r="B25" i="3" s="1"/>
  <c r="B28" i="3" s="1"/>
  <c r="B31" i="3" s="1"/>
  <c r="B34" i="3" s="1"/>
  <c r="B37" i="3" s="1"/>
  <c r="B40" i="3" s="1"/>
  <c r="B43" i="3" s="1"/>
  <c r="B46" i="3" s="1"/>
  <c r="B49" i="3" s="1"/>
  <c r="C46" i="3"/>
  <c r="D46" i="3"/>
  <c r="E46" i="3"/>
  <c r="F46" i="3"/>
  <c r="G46" i="3"/>
  <c r="C47" i="3"/>
  <c r="D47" i="3"/>
  <c r="D48" i="3" s="1"/>
  <c r="E47" i="3"/>
  <c r="F47" i="3"/>
  <c r="F48" i="3" s="1"/>
  <c r="G47" i="3"/>
  <c r="G48" i="3" s="1"/>
  <c r="O43" i="3"/>
  <c r="O44" i="3"/>
  <c r="C45" i="3"/>
  <c r="O40" i="3"/>
  <c r="O41" i="3"/>
  <c r="C42" i="3"/>
  <c r="O37" i="3"/>
  <c r="O38" i="3"/>
  <c r="C39" i="3"/>
  <c r="O34" i="3"/>
  <c r="O35" i="3"/>
  <c r="C36" i="3"/>
  <c r="O31" i="3"/>
  <c r="O32" i="3"/>
  <c r="C33" i="3"/>
  <c r="O28" i="3"/>
  <c r="O29" i="3"/>
  <c r="C30" i="3"/>
  <c r="O25" i="3"/>
  <c r="O26" i="3"/>
  <c r="C27" i="3"/>
  <c r="O22" i="3"/>
  <c r="O23" i="3"/>
  <c r="C24" i="3"/>
  <c r="O19" i="3"/>
  <c r="O20" i="3"/>
  <c r="C21" i="3"/>
  <c r="O16" i="3"/>
  <c r="O17" i="3"/>
  <c r="C18" i="3"/>
  <c r="O13" i="3"/>
  <c r="O14" i="3"/>
  <c r="C15" i="3"/>
  <c r="O10" i="3"/>
  <c r="O11" i="3"/>
  <c r="C12" i="3"/>
  <c r="O7" i="3"/>
  <c r="O8" i="3"/>
  <c r="C9" i="3"/>
  <c r="O4" i="3"/>
  <c r="O5" i="3"/>
  <c r="B37" i="9"/>
  <c r="C37" i="9"/>
  <c r="D37" i="9"/>
  <c r="E37" i="9"/>
  <c r="F37" i="9"/>
  <c r="G37" i="9"/>
  <c r="H37" i="9"/>
  <c r="I37" i="9"/>
  <c r="J37" i="9"/>
  <c r="K37" i="9"/>
  <c r="L37" i="9"/>
  <c r="M37" i="9"/>
  <c r="B38" i="9"/>
  <c r="D38" i="9"/>
  <c r="E38" i="9"/>
  <c r="F38" i="9"/>
  <c r="G38" i="9"/>
  <c r="H38" i="9"/>
  <c r="I38" i="9"/>
  <c r="J38" i="9"/>
  <c r="K38" i="9"/>
  <c r="L38" i="9"/>
  <c r="M38" i="9"/>
  <c r="B26" i="2"/>
  <c r="B7" i="2"/>
  <c r="B10" i="2" s="1"/>
  <c r="B13" i="2" s="1"/>
  <c r="B16" i="2" s="1"/>
  <c r="B19" i="2" s="1"/>
  <c r="B22" i="2" s="1"/>
  <c r="B25" i="2" s="1"/>
  <c r="O22" i="2"/>
  <c r="O23" i="2"/>
  <c r="O19" i="2"/>
  <c r="O20" i="2"/>
  <c r="O16" i="2"/>
  <c r="O17" i="2"/>
  <c r="O13" i="2"/>
  <c r="O14" i="2"/>
  <c r="O10" i="2"/>
  <c r="O11" i="2"/>
  <c r="O7" i="2"/>
  <c r="O8" i="2"/>
  <c r="O4" i="2"/>
  <c r="G18" i="8"/>
  <c r="F6" i="8"/>
  <c r="C18" i="8"/>
  <c r="E6" i="8"/>
  <c r="N12" i="1"/>
  <c r="P12" i="1"/>
  <c r="Q12" i="1" s="1"/>
  <c r="O12" i="1"/>
  <c r="J12" i="1"/>
  <c r="F12" i="1"/>
  <c r="O7" i="1"/>
  <c r="O8" i="1"/>
  <c r="O9" i="1"/>
  <c r="O10" i="1"/>
  <c r="F25" i="4"/>
  <c r="O11" i="1"/>
  <c r="G25" i="4"/>
  <c r="P7" i="1"/>
  <c r="P8" i="1"/>
  <c r="P9" i="1"/>
  <c r="P10" i="1"/>
  <c r="P11" i="1"/>
  <c r="K19" i="1"/>
  <c r="L19" i="1"/>
  <c r="G19" i="1"/>
  <c r="H19" i="1"/>
  <c r="C19" i="1"/>
  <c r="D19" i="1"/>
  <c r="N11" i="1"/>
  <c r="J11" i="1"/>
  <c r="F11" i="1"/>
  <c r="N10" i="1"/>
  <c r="J10" i="1"/>
  <c r="F10" i="1"/>
  <c r="N9" i="1"/>
  <c r="J9" i="1"/>
  <c r="F9" i="1"/>
  <c r="N8" i="1"/>
  <c r="J8" i="1"/>
  <c r="F8" i="1"/>
  <c r="N7" i="1"/>
  <c r="M7" i="1"/>
  <c r="J7" i="1"/>
  <c r="I7" i="1"/>
  <c r="F7" i="1"/>
  <c r="E7" i="1"/>
  <c r="H25" i="4"/>
  <c r="J25" i="4"/>
  <c r="O37" i="9"/>
  <c r="O38" i="9"/>
  <c r="F26" i="4"/>
  <c r="M26" i="4"/>
  <c r="N48" i="3" l="1"/>
  <c r="N51" i="3"/>
  <c r="M51" i="3"/>
  <c r="M27" i="2"/>
  <c r="Q17" i="1"/>
  <c r="L51" i="3"/>
  <c r="L48" i="3"/>
  <c r="L27" i="2"/>
  <c r="K51" i="3"/>
  <c r="K27" i="2"/>
  <c r="J51" i="3"/>
  <c r="J48" i="3"/>
  <c r="Q14" i="1"/>
  <c r="I48" i="3"/>
  <c r="I27" i="2"/>
  <c r="H48" i="3"/>
  <c r="H27" i="2"/>
  <c r="G27" i="2"/>
  <c r="Q11" i="1"/>
  <c r="O42" i="3"/>
  <c r="F27" i="2"/>
  <c r="O9" i="2"/>
  <c r="Q10" i="1"/>
  <c r="E48" i="3"/>
  <c r="E51" i="3"/>
  <c r="E27" i="2"/>
  <c r="Q9" i="1"/>
  <c r="D51" i="3"/>
  <c r="O21" i="2"/>
  <c r="D27" i="2"/>
  <c r="Q8" i="1"/>
  <c r="N40" i="9"/>
  <c r="O39" i="3"/>
  <c r="O27" i="3"/>
  <c r="O18" i="3"/>
  <c r="O15" i="3"/>
  <c r="O12" i="3"/>
  <c r="C27" i="2"/>
  <c r="O24" i="2"/>
  <c r="O18" i="2"/>
  <c r="O26" i="2"/>
  <c r="I19" i="1"/>
  <c r="R14" i="1"/>
  <c r="O24" i="3"/>
  <c r="O46" i="3"/>
  <c r="O49" i="3" s="1"/>
  <c r="O25" i="2"/>
  <c r="I18" i="8"/>
  <c r="J18" i="8"/>
  <c r="E18" i="8"/>
  <c r="F18" i="8"/>
  <c r="R16" i="1"/>
  <c r="O36" i="3"/>
  <c r="R15" i="1"/>
  <c r="R13" i="1"/>
  <c r="F27" i="4"/>
  <c r="O15" i="2"/>
  <c r="E27" i="4"/>
  <c r="P27" i="4"/>
  <c r="N19" i="1"/>
  <c r="J26" i="4"/>
  <c r="O21" i="3"/>
  <c r="E19" i="1"/>
  <c r="O45" i="3"/>
  <c r="O33" i="3"/>
  <c r="C51" i="3"/>
  <c r="C48" i="3"/>
  <c r="O6" i="3"/>
  <c r="O30" i="3"/>
  <c r="O50" i="3"/>
  <c r="O47" i="3"/>
  <c r="O9" i="3"/>
  <c r="O6" i="2"/>
  <c r="O12" i="2"/>
  <c r="D26" i="4"/>
  <c r="D25" i="4"/>
  <c r="R8" i="1"/>
  <c r="R9" i="1"/>
  <c r="R11" i="1"/>
  <c r="M19" i="1"/>
  <c r="H26" i="4"/>
  <c r="R12" i="1"/>
  <c r="G26" i="4"/>
  <c r="O19" i="1"/>
  <c r="P19" i="1"/>
  <c r="R10" i="1"/>
  <c r="E25" i="4"/>
  <c r="E26" i="4"/>
  <c r="K26" i="4"/>
  <c r="K25" i="4"/>
  <c r="C25" i="4"/>
  <c r="M25" i="4"/>
  <c r="I26" i="4"/>
  <c r="F19" i="1"/>
  <c r="R17" i="1"/>
  <c r="C26" i="4"/>
  <c r="R18" i="1"/>
  <c r="R7" i="1"/>
  <c r="Q7" i="1"/>
  <c r="J19" i="1"/>
  <c r="N26" i="4"/>
  <c r="Q19" i="1" l="1"/>
  <c r="O27" i="2"/>
  <c r="O48" i="3"/>
  <c r="O51" i="3"/>
  <c r="L26" i="4"/>
  <c r="L25" i="4"/>
  <c r="R19" i="1"/>
  <c r="O27" i="4" l="1"/>
</calcChain>
</file>

<file path=xl/sharedStrings.xml><?xml version="1.0" encoding="utf-8"?>
<sst xmlns="http://schemas.openxmlformats.org/spreadsheetml/2006/main" count="359" uniqueCount="132">
  <si>
    <t>（単位:人、％）</t>
  </si>
  <si>
    <t>航　　空　　機</t>
  </si>
  <si>
    <t>J　 R　 ( 津　軽　海　峡　線 ）</t>
  </si>
  <si>
    <t>フ　　ェ　　リ　　ー</t>
  </si>
  <si>
    <t>合　　　　　計</t>
  </si>
  <si>
    <t xml:space="preserve">H１１年度計 </t>
  </si>
  <si>
    <t>Ｈ１１　　　　　　　同月比</t>
  </si>
  <si>
    <t>前年比</t>
  </si>
  <si>
    <t>増減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</si>
  <si>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</si>
  <si>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</si>
  <si>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</si>
  <si>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</si>
  <si>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</si>
  <si>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</si>
  <si>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</si>
  <si>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</si>
  <si>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</si>
  <si>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</si>
  <si>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</si>
  <si>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</si>
  <si>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t xml:space="preserve">合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計</t>
    </r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</si>
  <si>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</si>
  <si>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</si>
  <si>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</si>
  <si>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</si>
  <si>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</si>
  <si>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</si>
  <si>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</si>
  <si>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</si>
  <si>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</si>
  <si>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</si>
  <si>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</si>
  <si>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</si>
  <si>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</si>
  <si>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東京</t>
  </si>
  <si>
    <t>大阪</t>
  </si>
  <si>
    <t>名古屋</t>
  </si>
  <si>
    <t>東北</t>
  </si>
  <si>
    <t>北陸</t>
  </si>
  <si>
    <t>・</t>
  </si>
  <si>
    <t>信越</t>
  </si>
  <si>
    <t>中国</t>
  </si>
  <si>
    <t>四国</t>
  </si>
  <si>
    <t>九州</t>
  </si>
  <si>
    <t>沖縄</t>
  </si>
  <si>
    <t>空港別（路線）来道者数   《速報》</t>
  </si>
  <si>
    <t>（単位：人、％）</t>
  </si>
  <si>
    <t>区　　　　　分</t>
  </si>
  <si>
    <t>東京→新千歳</t>
  </si>
  <si>
    <t>大阪→新千歳</t>
  </si>
  <si>
    <t>名古屋→新千歳</t>
  </si>
  <si>
    <t>福岡→新千歳</t>
  </si>
  <si>
    <t>仙台→新千歳</t>
  </si>
  <si>
    <t>新千歳着計</t>
  </si>
  <si>
    <t>函館着計</t>
  </si>
  <si>
    <t>旭川着計</t>
  </si>
  <si>
    <t>稚内着計</t>
  </si>
  <si>
    <t>中標津着計</t>
  </si>
  <si>
    <t>帯広着計</t>
  </si>
  <si>
    <t>釧路着計</t>
  </si>
  <si>
    <t>女満別着計</t>
  </si>
  <si>
    <t>紋別着計</t>
  </si>
  <si>
    <t>新千歳以外計</t>
  </si>
  <si>
    <t>合　　計</t>
  </si>
  <si>
    <t>（単位：千人）</t>
  </si>
  <si>
    <t>計</t>
  </si>
  <si>
    <t>平成23年度</t>
  </si>
  <si>
    <t>航空機</t>
  </si>
  <si>
    <t>ＪＲ</t>
  </si>
  <si>
    <t>フェリー</t>
  </si>
  <si>
    <t>沖縄県</t>
  </si>
  <si>
    <t>北海道</t>
  </si>
  <si>
    <t>対前年比</t>
  </si>
  <si>
    <t>増減数</t>
  </si>
  <si>
    <t>（単位：人）</t>
  </si>
  <si>
    <t>日本全体の訪日外国人の推移</t>
  </si>
  <si>
    <t>韓国</t>
  </si>
  <si>
    <t>台湾</t>
  </si>
  <si>
    <t>香港</t>
  </si>
  <si>
    <t>ｼﾝｶﾞﾎﾟｰﾙ</t>
  </si>
  <si>
    <t>豪州</t>
  </si>
  <si>
    <t>その他</t>
  </si>
  <si>
    <t>【出典：日本政府観光局（JNTO)ホームページ】</t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</si>
  <si>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phoneticPr fontId="3"/>
  </si>
  <si>
    <t>合計</t>
    <rPh sb="0" eb="2">
      <t>ゴウケイ</t>
    </rPh>
    <phoneticPr fontId="3"/>
  </si>
  <si>
    <t>平成24年度</t>
  </si>
  <si>
    <t>3月</t>
    <rPh sb="1" eb="2">
      <t>ガツ</t>
    </rPh>
    <phoneticPr fontId="3"/>
  </si>
  <si>
    <t>H24/23</t>
    <phoneticPr fontId="3"/>
  </si>
  <si>
    <t>平成25年度</t>
    <phoneticPr fontId="3"/>
  </si>
  <si>
    <t>※　数値は下り便のみ。</t>
    <phoneticPr fontId="3"/>
  </si>
  <si>
    <t>H25/22</t>
    <phoneticPr fontId="3"/>
  </si>
  <si>
    <t>※　集計対象の追加等による数値の修正があります。</t>
    <rPh sb="2" eb="4">
      <t>シュウケイ</t>
    </rPh>
    <rPh sb="4" eb="6">
      <t>タイショウ</t>
    </rPh>
    <rPh sb="7" eb="9">
      <t>ツイカ</t>
    </rPh>
    <rPh sb="9" eb="10">
      <t>ナド</t>
    </rPh>
    <rPh sb="13" eb="15">
      <t>スウチ</t>
    </rPh>
    <phoneticPr fontId="5"/>
  </si>
  <si>
    <t>合計</t>
    <rPh sb="0" eb="2">
      <t>ゴウケイ</t>
    </rPh>
    <phoneticPr fontId="3"/>
  </si>
  <si>
    <t>（単位：人）</t>
    <phoneticPr fontId="3"/>
  </si>
  <si>
    <t>（出典：法務省入国管理局ホームページ）</t>
    <phoneticPr fontId="3"/>
  </si>
  <si>
    <t>8月</t>
    <phoneticPr fontId="3"/>
  </si>
  <si>
    <t>H25年
1月</t>
    <phoneticPr fontId="3"/>
  </si>
  <si>
    <t>H23年
1月</t>
    <phoneticPr fontId="3"/>
  </si>
  <si>
    <t>9月</t>
    <phoneticPr fontId="3"/>
  </si>
  <si>
    <t>H24年
1月</t>
    <phoneticPr fontId="3"/>
  </si>
  <si>
    <t>7月</t>
    <phoneticPr fontId="3"/>
  </si>
  <si>
    <t>シンガポール</t>
    <phoneticPr fontId="22"/>
  </si>
  <si>
    <t>タイ</t>
    <phoneticPr fontId="22"/>
  </si>
  <si>
    <t>マレーシア</t>
    <phoneticPr fontId="22"/>
  </si>
  <si>
    <t>※斜体字は速報値</t>
    <rPh sb="1" eb="3">
      <t>シャタイ</t>
    </rPh>
    <rPh sb="3" eb="4">
      <t>ジ</t>
    </rPh>
    <rPh sb="5" eb="8">
      <t>ソクホウチ</t>
    </rPh>
    <phoneticPr fontId="3"/>
  </si>
  <si>
    <t>H26年
1月</t>
    <phoneticPr fontId="3"/>
  </si>
  <si>
    <t>1月</t>
    <phoneticPr fontId="3"/>
  </si>
  <si>
    <t>4～2月計</t>
    <rPh sb="3" eb="4">
      <t>ガツ</t>
    </rPh>
    <rPh sb="4" eb="5">
      <t>ケイ</t>
    </rPh>
    <phoneticPr fontId="3"/>
  </si>
  <si>
    <t>平成25年度</t>
  </si>
  <si>
    <t>平成26年度</t>
    <phoneticPr fontId="3"/>
  </si>
  <si>
    <t>H25/24</t>
    <phoneticPr fontId="3"/>
  </si>
  <si>
    <t>H26/25</t>
    <phoneticPr fontId="3"/>
  </si>
  <si>
    <t>H26/24</t>
    <phoneticPr fontId="3"/>
  </si>
  <si>
    <t>H26/23</t>
    <phoneticPr fontId="3"/>
  </si>
  <si>
    <t>H26年度</t>
    <phoneticPr fontId="3"/>
  </si>
  <si>
    <t>H25年度</t>
    <phoneticPr fontId="3"/>
  </si>
  <si>
    <t>26年度</t>
    <phoneticPr fontId="3"/>
  </si>
  <si>
    <t>25年度</t>
  </si>
  <si>
    <t>平成２６年度　航空機利用による来道者数（発地別）</t>
    <phoneticPr fontId="3"/>
  </si>
  <si>
    <t>　　　　平成２６年度   来道者輸送実績（速報）</t>
    <phoneticPr fontId="3"/>
  </si>
  <si>
    <t>来道者数の実績状況の推移［ＪＲ］（平成23年度～26年度）</t>
    <phoneticPr fontId="3"/>
  </si>
  <si>
    <t>来道者数の実績状況の推移［フェリー］（平成23年度～26年度）</t>
    <phoneticPr fontId="3"/>
  </si>
  <si>
    <t>平成２６年度　北海道と沖縄県の航空機旅客輸送実績</t>
    <phoneticPr fontId="3"/>
  </si>
  <si>
    <t>来道者数の実績状況の推移［航空機］（平成23年度～26年度）</t>
    <phoneticPr fontId="3"/>
  </si>
  <si>
    <t>平成25年度</t>
    <phoneticPr fontId="3"/>
  </si>
  <si>
    <t>H26/25</t>
    <phoneticPr fontId="3"/>
  </si>
  <si>
    <t>平成26年度</t>
    <phoneticPr fontId="3"/>
  </si>
  <si>
    <t>来道者輸送実績の推移　（平成23年度～26年度）</t>
    <rPh sb="3" eb="5">
      <t>ユソウ</t>
    </rPh>
    <phoneticPr fontId="3"/>
  </si>
  <si>
    <t>北海道に直接入国した外国人の推移　（平成23年度～26年度）</t>
    <phoneticPr fontId="3"/>
  </si>
  <si>
    <t>H27年
1月</t>
    <phoneticPr fontId="3"/>
  </si>
  <si>
    <t>4～2月計</t>
    <rPh sb="3" eb="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</si>
</sst>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#,##0_);[Red]\(#,##0\)"/>
    <numFmt numFmtId="178" formatCode="#,##0_ "/>
    <numFmt numFmtId="179" formatCode="#,##0.0"/>
    <numFmt numFmtId="180" formatCode="#,##0;&quot;▲ &quot;#,##0"/>
    <numFmt numFmtId="182" formatCode="#,##0;&quot;▲ &quot;#,##0;&quot; &quot;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/>
    <xf numFmtId="0" fontId="1" fillId="0" borderId="0">
      <alignment vertical="center"/>
    </xf>
  </cellStyleXfs>
  <cellXfs count="304">
    <xf numFmtId="0" fontId="0" fillId="0" borderId="0" xfId="0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top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3" fontId="8" fillId="0" borderId="0" xfId="5" applyNumberFormat="1" applyFont="1" applyAlignment="1">
      <alignment vertical="center"/>
    </xf>
    <xf numFmtId="3" fontId="8" fillId="2" borderId="1" xfId="5" applyNumberFormat="1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>
      <alignment horizontal="center" vertical="center"/>
    </xf>
    <xf numFmtId="179" fontId="8" fillId="0" borderId="1" xfId="5" applyNumberFormat="1" applyFont="1" applyBorder="1" applyAlignment="1">
      <alignment vertical="center"/>
    </xf>
    <xf numFmtId="179" fontId="8" fillId="0" borderId="1" xfId="5" applyNumberFormat="1" applyFont="1" applyFill="1" applyBorder="1" applyAlignment="1">
      <alignment vertical="center"/>
    </xf>
    <xf numFmtId="179" fontId="9" fillId="0" borderId="1" xfId="5" applyNumberFormat="1" applyFont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2" fillId="0" borderId="0" xfId="2" applyNumberFormat="1" applyAlignment="1"/>
    <xf numFmtId="178" fontId="10" fillId="0" borderId="0" xfId="0" applyNumberFormat="1" applyFont="1" applyBorder="1" applyAlignment="1">
      <alignment horizontal="distributed" vertical="center"/>
    </xf>
    <xf numFmtId="178" fontId="0" fillId="0" borderId="0" xfId="0" applyNumberFormat="1" applyBorder="1">
      <alignment vertical="center"/>
    </xf>
    <xf numFmtId="178" fontId="2" fillId="0" borderId="0" xfId="2" applyNumberFormat="1" applyBorder="1" applyAlignment="1"/>
    <xf numFmtId="178" fontId="12" fillId="0" borderId="0" xfId="0" applyNumberFormat="1" applyFont="1" applyBorder="1" applyAlignment="1">
      <alignment horizontal="right" vertical="center"/>
    </xf>
    <xf numFmtId="178" fontId="12" fillId="0" borderId="2" xfId="2" applyNumberFormat="1" applyFont="1" applyBorder="1" applyAlignment="1">
      <alignment horizontal="center" vertical="center"/>
    </xf>
    <xf numFmtId="178" fontId="12" fillId="0" borderId="3" xfId="2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8" fontId="0" fillId="0" borderId="0" xfId="0" applyNumberFormat="1" applyFill="1">
      <alignment vertical="center"/>
    </xf>
    <xf numFmtId="178" fontId="12" fillId="0" borderId="7" xfId="0" applyNumberFormat="1" applyFont="1" applyFill="1" applyBorder="1" applyAlignment="1">
      <alignment horizontal="center" vertical="center"/>
    </xf>
    <xf numFmtId="178" fontId="12" fillId="0" borderId="8" xfId="2" applyNumberFormat="1" applyFont="1" applyFill="1" applyBorder="1" applyAlignment="1">
      <alignment horizontal="right" vertical="center"/>
    </xf>
    <xf numFmtId="178" fontId="12" fillId="0" borderId="9" xfId="2" applyNumberFormat="1" applyFont="1" applyFill="1" applyBorder="1" applyAlignment="1">
      <alignment horizontal="right" vertical="center"/>
    </xf>
    <xf numFmtId="176" fontId="12" fillId="0" borderId="10" xfId="0" applyNumberFormat="1" applyFont="1" applyFill="1" applyBorder="1" applyAlignment="1">
      <alignment horizontal="right" vertical="center"/>
    </xf>
    <xf numFmtId="180" fontId="12" fillId="0" borderId="11" xfId="0" applyNumberFormat="1" applyFont="1" applyFill="1" applyBorder="1" applyAlignment="1">
      <alignment horizontal="right" vertical="center"/>
    </xf>
    <xf numFmtId="178" fontId="12" fillId="0" borderId="12" xfId="2" applyNumberFormat="1" applyFont="1" applyFill="1" applyBorder="1" applyAlignment="1">
      <alignment horizontal="right" vertical="center"/>
    </xf>
    <xf numFmtId="178" fontId="12" fillId="0" borderId="10" xfId="2" applyNumberFormat="1" applyFont="1" applyFill="1" applyBorder="1" applyAlignment="1">
      <alignment horizontal="right" vertical="center"/>
    </xf>
    <xf numFmtId="178" fontId="12" fillId="0" borderId="14" xfId="0" applyNumberFormat="1" applyFont="1" applyFill="1" applyBorder="1" applyAlignment="1">
      <alignment horizontal="center" vertical="center"/>
    </xf>
    <xf numFmtId="178" fontId="12" fillId="0" borderId="15" xfId="2" applyNumberFormat="1" applyFont="1" applyFill="1" applyBorder="1" applyAlignment="1">
      <alignment horizontal="right" vertical="center"/>
    </xf>
    <xf numFmtId="178" fontId="12" fillId="0" borderId="1" xfId="2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180" fontId="12" fillId="0" borderId="16" xfId="0" applyNumberFormat="1" applyFont="1" applyFill="1" applyBorder="1" applyAlignment="1">
      <alignment horizontal="right" vertical="center"/>
    </xf>
    <xf numFmtId="180" fontId="12" fillId="0" borderId="17" xfId="0" applyNumberFormat="1" applyFont="1" applyFill="1" applyBorder="1" applyAlignment="1">
      <alignment horizontal="right"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" xfId="2" applyNumberFormat="1" applyFont="1" applyFill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178" fontId="12" fillId="0" borderId="19" xfId="0" applyNumberFormat="1" applyFont="1" applyBorder="1" applyAlignment="1">
      <alignment horizontal="center" vertical="center"/>
    </xf>
    <xf numFmtId="178" fontId="12" fillId="0" borderId="20" xfId="2" applyNumberFormat="1" applyFont="1" applyBorder="1" applyAlignment="1">
      <alignment vertical="center"/>
    </xf>
    <xf numFmtId="178" fontId="0" fillId="0" borderId="0" xfId="0" applyNumberFormat="1" applyBorder="1" applyAlignment="1"/>
    <xf numFmtId="0" fontId="2" fillId="0" borderId="0" xfId="3"/>
    <xf numFmtId="0" fontId="2" fillId="0" borderId="0" xfId="3" applyAlignment="1">
      <alignment horizontal="right" vertic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22" xfId="3" applyBorder="1" applyAlignment="1">
      <alignment horizontal="center" vertical="center"/>
    </xf>
    <xf numFmtId="178" fontId="14" fillId="0" borderId="22" xfId="3" applyNumberFormat="1" applyFont="1" applyBorder="1"/>
    <xf numFmtId="0" fontId="2" fillId="0" borderId="23" xfId="3" applyBorder="1" applyAlignment="1">
      <alignment horizontal="center" vertical="center"/>
    </xf>
    <xf numFmtId="178" fontId="14" fillId="0" borderId="23" xfId="3" applyNumberFormat="1" applyFont="1" applyBorder="1"/>
    <xf numFmtId="0" fontId="2" fillId="0" borderId="24" xfId="3" applyBorder="1" applyAlignment="1">
      <alignment horizontal="center" vertical="center"/>
    </xf>
    <xf numFmtId="178" fontId="14" fillId="0" borderId="24" xfId="3" applyNumberFormat="1" applyFont="1" applyBorder="1"/>
    <xf numFmtId="0" fontId="2" fillId="0" borderId="1" xfId="3" applyBorder="1" applyAlignment="1">
      <alignment horizontal="center" vertical="center"/>
    </xf>
    <xf numFmtId="178" fontId="14" fillId="0" borderId="1" xfId="3" applyNumberFormat="1" applyFont="1" applyBorder="1"/>
    <xf numFmtId="0" fontId="2" fillId="0" borderId="0" xfId="3" applyAlignment="1">
      <alignment horizontal="right"/>
    </xf>
    <xf numFmtId="178" fontId="0" fillId="0" borderId="0" xfId="0" applyNumberFormat="1" applyAlignment="1">
      <alignment vertical="center"/>
    </xf>
    <xf numFmtId="178" fontId="0" fillId="0" borderId="0" xfId="2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178" fontId="16" fillId="0" borderId="0" xfId="0" applyNumberFormat="1" applyFont="1" applyBorder="1" applyAlignment="1">
      <alignment horizontal="distributed" vertical="center"/>
    </xf>
    <xf numFmtId="178" fontId="17" fillId="0" borderId="0" xfId="0" applyNumberFormat="1" applyFont="1" applyAlignment="1">
      <alignment horizontal="center" vertical="center"/>
    </xf>
    <xf numFmtId="178" fontId="0" fillId="0" borderId="25" xfId="1" applyNumberFormat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19" fillId="0" borderId="0" xfId="0" applyFont="1" applyAlignment="1">
      <alignment vertical="center"/>
    </xf>
    <xf numFmtId="178" fontId="20" fillId="0" borderId="0" xfId="0" applyNumberFormat="1" applyFont="1" applyAlignment="1">
      <alignment horizontal="centerContinuous" vertical="center"/>
    </xf>
    <xf numFmtId="177" fontId="20" fillId="0" borderId="0" xfId="0" applyNumberFormat="1" applyFont="1" applyAlignment="1">
      <alignment horizontal="right" vertical="center"/>
    </xf>
    <xf numFmtId="178" fontId="20" fillId="0" borderId="26" xfId="0" applyNumberFormat="1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3" fontId="20" fillId="0" borderId="28" xfId="0" applyNumberFormat="1" applyFont="1" applyBorder="1" applyAlignment="1">
      <alignment horizontal="right" vertical="center"/>
    </xf>
    <xf numFmtId="3" fontId="20" fillId="0" borderId="29" xfId="0" applyNumberFormat="1" applyFont="1" applyBorder="1" applyAlignment="1">
      <alignment horizontal="right" vertical="center"/>
    </xf>
    <xf numFmtId="178" fontId="20" fillId="0" borderId="30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 vertical="center"/>
    </xf>
    <xf numFmtId="3" fontId="20" fillId="0" borderId="31" xfId="0" applyNumberFormat="1" applyFont="1" applyBorder="1" applyAlignment="1">
      <alignment horizontal="right" vertical="center"/>
    </xf>
    <xf numFmtId="178" fontId="20" fillId="0" borderId="32" xfId="0" applyNumberFormat="1" applyFont="1" applyBorder="1" applyAlignment="1">
      <alignment horizontal="center" vertical="center"/>
    </xf>
    <xf numFmtId="176" fontId="20" fillId="0" borderId="15" xfId="0" applyNumberFormat="1" applyFont="1" applyBorder="1" applyAlignment="1">
      <alignment vertical="center"/>
    </xf>
    <xf numFmtId="176" fontId="20" fillId="0" borderId="1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1" xfId="0" applyNumberFormat="1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178" fontId="20" fillId="0" borderId="27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3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177" fontId="14" fillId="0" borderId="39" xfId="0" applyNumberFormat="1" applyFont="1" applyFill="1" applyBorder="1" applyAlignment="1">
      <alignment vertical="center"/>
    </xf>
    <xf numFmtId="177" fontId="14" fillId="0" borderId="40" xfId="0" applyNumberFormat="1" applyFont="1" applyFill="1" applyBorder="1" applyAlignment="1">
      <alignment vertical="center"/>
    </xf>
    <xf numFmtId="177" fontId="14" fillId="0" borderId="41" xfId="0" applyNumberFormat="1" applyFont="1" applyFill="1" applyBorder="1" applyAlignment="1">
      <alignment vertical="center"/>
    </xf>
    <xf numFmtId="3" fontId="20" fillId="0" borderId="40" xfId="0" applyNumberFormat="1" applyFont="1" applyFill="1" applyBorder="1" applyAlignment="1">
      <alignment vertical="center"/>
    </xf>
    <xf numFmtId="177" fontId="14" fillId="0" borderId="42" xfId="0" applyNumberFormat="1" applyFont="1" applyFill="1" applyBorder="1" applyAlignment="1">
      <alignment vertical="center"/>
    </xf>
    <xf numFmtId="177" fontId="14" fillId="0" borderId="38" xfId="0" applyNumberFormat="1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0" fontId="14" fillId="0" borderId="43" xfId="0" applyFont="1" applyFill="1" applyBorder="1" applyAlignment="1">
      <alignment horizontal="center" vertical="center"/>
    </xf>
    <xf numFmtId="177" fontId="14" fillId="0" borderId="44" xfId="0" applyNumberFormat="1" applyFont="1" applyFill="1" applyBorder="1" applyAlignment="1">
      <alignment vertical="center"/>
    </xf>
    <xf numFmtId="177" fontId="14" fillId="0" borderId="23" xfId="0" applyNumberFormat="1" applyFont="1" applyFill="1" applyBorder="1" applyAlignment="1">
      <alignment vertical="center"/>
    </xf>
    <xf numFmtId="177" fontId="14" fillId="0" borderId="45" xfId="0" applyNumberFormat="1" applyFont="1" applyFill="1" applyBorder="1" applyAlignment="1">
      <alignment vertical="center"/>
    </xf>
    <xf numFmtId="3" fontId="20" fillId="0" borderId="23" xfId="0" applyNumberFormat="1" applyFont="1" applyFill="1" applyBorder="1" applyAlignment="1">
      <alignment vertical="center"/>
    </xf>
    <xf numFmtId="177" fontId="14" fillId="0" borderId="46" xfId="0" applyNumberFormat="1" applyFont="1" applyFill="1" applyBorder="1" applyAlignment="1">
      <alignment vertical="center"/>
    </xf>
    <xf numFmtId="177" fontId="14" fillId="0" borderId="43" xfId="0" applyNumberFormat="1" applyFont="1" applyFill="1" applyBorder="1" applyAlignment="1">
      <alignment vertical="center"/>
    </xf>
    <xf numFmtId="0" fontId="14" fillId="0" borderId="47" xfId="0" applyFont="1" applyFill="1" applyBorder="1" applyAlignment="1">
      <alignment horizontal="center" vertical="center"/>
    </xf>
    <xf numFmtId="176" fontId="14" fillId="0" borderId="48" xfId="0" applyNumberFormat="1" applyFont="1" applyFill="1" applyBorder="1" applyAlignment="1">
      <alignment vertical="center"/>
    </xf>
    <xf numFmtId="176" fontId="14" fillId="0" borderId="24" xfId="0" applyNumberFormat="1" applyFont="1" applyFill="1" applyBorder="1" applyAlignment="1">
      <alignment vertical="center"/>
    </xf>
    <xf numFmtId="176" fontId="14" fillId="0" borderId="49" xfId="0" applyNumberFormat="1" applyFont="1" applyFill="1" applyBorder="1" applyAlignment="1">
      <alignment vertical="center"/>
    </xf>
    <xf numFmtId="0" fontId="14" fillId="0" borderId="50" xfId="0" applyFont="1" applyFill="1" applyBorder="1" applyAlignment="1">
      <alignment horizontal="center" vertical="center"/>
    </xf>
    <xf numFmtId="177" fontId="14" fillId="0" borderId="51" xfId="0" applyNumberFormat="1" applyFont="1" applyFill="1" applyBorder="1" applyAlignment="1">
      <alignment vertical="center"/>
    </xf>
    <xf numFmtId="177" fontId="14" fillId="0" borderId="22" xfId="0" applyNumberFormat="1" applyFont="1" applyFill="1" applyBorder="1" applyAlignment="1">
      <alignment vertical="center"/>
    </xf>
    <xf numFmtId="177" fontId="14" fillId="0" borderId="50" xfId="0" applyNumberFormat="1" applyFont="1" applyFill="1" applyBorder="1" applyAlignment="1">
      <alignment vertical="center"/>
    </xf>
    <xf numFmtId="176" fontId="14" fillId="0" borderId="47" xfId="0" applyNumberFormat="1" applyFont="1" applyFill="1" applyBorder="1" applyAlignment="1">
      <alignment vertical="center"/>
    </xf>
    <xf numFmtId="177" fontId="14" fillId="0" borderId="52" xfId="0" applyNumberFormat="1" applyFont="1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/>
    </xf>
    <xf numFmtId="176" fontId="14" fillId="0" borderId="53" xfId="0" applyNumberFormat="1" applyFont="1" applyFill="1" applyBorder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176" fontId="14" fillId="0" borderId="55" xfId="0" applyNumberFormat="1" applyFont="1" applyFill="1" applyBorder="1" applyAlignment="1">
      <alignment vertical="center"/>
    </xf>
    <xf numFmtId="176" fontId="14" fillId="0" borderId="56" xfId="0" applyNumberFormat="1" applyFont="1" applyFill="1" applyBorder="1" applyAlignment="1">
      <alignment vertical="center"/>
    </xf>
    <xf numFmtId="176" fontId="14" fillId="0" borderId="57" xfId="0" applyNumberFormat="1" applyFont="1" applyFill="1" applyBorder="1" applyAlignment="1">
      <alignment vertical="center"/>
    </xf>
    <xf numFmtId="176" fontId="14" fillId="0" borderId="54" xfId="0" applyNumberFormat="1" applyFont="1" applyFill="1" applyBorder="1" applyAlignment="1">
      <alignment vertical="center"/>
    </xf>
    <xf numFmtId="177" fontId="14" fillId="0" borderId="58" xfId="0" applyNumberFormat="1" applyFont="1" applyFill="1" applyBorder="1" applyAlignment="1">
      <alignment vertical="center"/>
    </xf>
    <xf numFmtId="177" fontId="14" fillId="0" borderId="59" xfId="0" applyNumberFormat="1" applyFont="1" applyFill="1" applyBorder="1" applyAlignment="1">
      <alignment vertical="center"/>
    </xf>
    <xf numFmtId="177" fontId="14" fillId="0" borderId="60" xfId="0" applyNumberFormat="1" applyFont="1" applyFill="1" applyBorder="1" applyAlignment="1">
      <alignment vertical="center"/>
    </xf>
    <xf numFmtId="178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2" fillId="0" borderId="0" xfId="4"/>
    <xf numFmtId="0" fontId="2" fillId="0" borderId="0" xfId="4" applyAlignment="1">
      <alignment horizontal="right" vertical="center"/>
    </xf>
    <xf numFmtId="0" fontId="8" fillId="0" borderId="61" xfId="4" applyFont="1" applyFill="1" applyBorder="1" applyAlignment="1"/>
    <xf numFmtId="0" fontId="8" fillId="0" borderId="61" xfId="4" applyFont="1" applyBorder="1" applyAlignment="1"/>
    <xf numFmtId="178" fontId="13" fillId="0" borderId="0" xfId="0" applyNumberFormat="1" applyFont="1" applyAlignment="1">
      <alignment horizontal="centerContinuous" vertical="center"/>
    </xf>
    <xf numFmtId="178" fontId="18" fillId="0" borderId="0" xfId="0" applyNumberFormat="1" applyFont="1" applyAlignment="1">
      <alignment horizontal="centerContinuous" vertical="center"/>
    </xf>
    <xf numFmtId="178" fontId="20" fillId="0" borderId="21" xfId="0" applyNumberFormat="1" applyFont="1" applyBorder="1" applyAlignment="1">
      <alignment horizontal="centerContinuous" vertical="center"/>
    </xf>
    <xf numFmtId="178" fontId="20" fillId="0" borderId="62" xfId="0" applyNumberFormat="1" applyFont="1" applyBorder="1" applyAlignment="1">
      <alignment horizontal="centerContinuous" vertical="center"/>
    </xf>
    <xf numFmtId="0" fontId="14" fillId="0" borderId="63" xfId="0" applyFont="1" applyFill="1" applyBorder="1" applyAlignment="1">
      <alignment horizontal="centerContinuous" vertical="center"/>
    </xf>
    <xf numFmtId="0" fontId="14" fillId="0" borderId="64" xfId="0" applyFont="1" applyFill="1" applyBorder="1" applyAlignment="1">
      <alignment horizontal="centerContinuous" vertical="center"/>
    </xf>
    <xf numFmtId="0" fontId="14" fillId="0" borderId="65" xfId="0" applyFont="1" applyFill="1" applyBorder="1" applyAlignment="1">
      <alignment horizontal="centerContinuous" vertical="center"/>
    </xf>
    <xf numFmtId="0" fontId="14" fillId="0" borderId="66" xfId="0" applyFont="1" applyFill="1" applyBorder="1" applyAlignment="1">
      <alignment horizontal="centerContinuous" vertical="center"/>
    </xf>
    <xf numFmtId="0" fontId="14" fillId="0" borderId="67" xfId="0" applyFont="1" applyFill="1" applyBorder="1" applyAlignment="1">
      <alignment horizontal="centerContinuous" vertical="center"/>
    </xf>
    <xf numFmtId="0" fontId="17" fillId="0" borderId="0" xfId="0" applyNumberFormat="1" applyFont="1" applyAlignment="1">
      <alignment horizontal="centerContinuous" vertical="center"/>
    </xf>
    <xf numFmtId="0" fontId="14" fillId="0" borderId="21" xfId="0" applyFont="1" applyBorder="1" applyAlignment="1">
      <alignment horizontal="centerContinuous" vertical="center"/>
    </xf>
    <xf numFmtId="0" fontId="0" fillId="0" borderId="62" xfId="0" applyBorder="1" applyAlignment="1">
      <alignment horizontal="centerContinuous" vertical="center"/>
    </xf>
    <xf numFmtId="0" fontId="6" fillId="0" borderId="0" xfId="5" applyFont="1" applyFill="1" applyBorder="1" applyAlignment="1">
      <alignment horizontal="centerContinuous" vertical="center"/>
    </xf>
    <xf numFmtId="178" fontId="11" fillId="0" borderId="0" xfId="0" applyNumberFormat="1" applyFont="1" applyAlignment="1">
      <alignment horizontal="centerContinuous" vertical="center"/>
    </xf>
    <xf numFmtId="178" fontId="0" fillId="0" borderId="0" xfId="0" applyNumberFormat="1" applyAlignment="1">
      <alignment horizontal="centerContinuous" vertical="center"/>
    </xf>
    <xf numFmtId="178" fontId="12" fillId="0" borderId="68" xfId="0" applyNumberFormat="1" applyFont="1" applyBorder="1" applyAlignment="1"/>
    <xf numFmtId="178" fontId="12" fillId="0" borderId="69" xfId="0" applyNumberFormat="1" applyFont="1" applyBorder="1" applyAlignment="1"/>
    <xf numFmtId="0" fontId="11" fillId="0" borderId="0" xfId="4" applyFont="1" applyAlignment="1">
      <alignment horizontal="centerContinuous" vertical="center"/>
    </xf>
    <xf numFmtId="0" fontId="4" fillId="0" borderId="70" xfId="5" applyFont="1" applyBorder="1" applyAlignment="1">
      <alignment horizontal="right" vertical="center"/>
    </xf>
    <xf numFmtId="178" fontId="0" fillId="0" borderId="26" xfId="2" applyNumberFormat="1" applyFont="1" applyFill="1" applyBorder="1" applyAlignment="1">
      <alignment horizontal="right" vertical="center" shrinkToFit="1"/>
    </xf>
    <xf numFmtId="180" fontId="0" fillId="0" borderId="71" xfId="0" applyNumberFormat="1" applyFill="1" applyBorder="1" applyAlignment="1">
      <alignment horizontal="right" vertical="center" shrinkToFit="1"/>
    </xf>
    <xf numFmtId="180" fontId="0" fillId="0" borderId="62" xfId="0" applyNumberFormat="1" applyFill="1" applyBorder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178" fontId="0" fillId="0" borderId="29" xfId="0" applyNumberFormat="1" applyFill="1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center" vertical="center" shrinkToFit="1"/>
    </xf>
    <xf numFmtId="178" fontId="2" fillId="0" borderId="31" xfId="0" applyNumberFormat="1" applyFont="1" applyFill="1" applyBorder="1" applyAlignment="1">
      <alignment horizontal="center" vertical="center" shrinkToFit="1"/>
    </xf>
    <xf numFmtId="178" fontId="0" fillId="0" borderId="35" xfId="0" applyNumberFormat="1" applyFill="1" applyBorder="1" applyAlignment="1">
      <alignment horizontal="center"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63" xfId="0" applyNumberFormat="1" applyBorder="1" applyAlignment="1">
      <alignment vertical="center" shrinkToFit="1"/>
    </xf>
    <xf numFmtId="178" fontId="0" fillId="0" borderId="7" xfId="1" applyNumberFormat="1" applyFont="1" applyBorder="1" applyAlignment="1">
      <alignment horizontal="centerContinuous" vertical="center" shrinkToFit="1"/>
    </xf>
    <xf numFmtId="178" fontId="0" fillId="0" borderId="72" xfId="1" applyNumberFormat="1" applyFont="1" applyBorder="1" applyAlignment="1">
      <alignment horizontal="centerContinuous" vertical="center" shrinkToFit="1"/>
    </xf>
    <xf numFmtId="178" fontId="0" fillId="0" borderId="73" xfId="1" applyNumberFormat="1" applyFont="1" applyBorder="1" applyAlignment="1">
      <alignment horizontal="centerContinuous" vertical="center" shrinkToFit="1"/>
    </xf>
    <xf numFmtId="178" fontId="0" fillId="0" borderId="7" xfId="2" applyNumberFormat="1" applyFont="1" applyBorder="1" applyAlignment="1">
      <alignment horizontal="centerContinuous" vertical="center" shrinkToFit="1"/>
    </xf>
    <xf numFmtId="178" fontId="0" fillId="0" borderId="72" xfId="2" applyNumberFormat="1" applyFont="1" applyBorder="1" applyAlignment="1">
      <alignment horizontal="centerContinuous" vertical="center" shrinkToFit="1"/>
    </xf>
    <xf numFmtId="178" fontId="0" fillId="0" borderId="73" xfId="2" applyNumberFormat="1" applyFont="1" applyBorder="1" applyAlignment="1">
      <alignment horizontal="centerContinuous" vertical="center" shrinkToFit="1"/>
    </xf>
    <xf numFmtId="178" fontId="0" fillId="0" borderId="12" xfId="0" applyNumberFormat="1" applyBorder="1" applyAlignment="1">
      <alignment horizontal="distributed" vertical="center" shrinkToFit="1"/>
    </xf>
    <xf numFmtId="178" fontId="0" fillId="0" borderId="13" xfId="0" applyNumberFormat="1" applyBorder="1" applyAlignment="1">
      <alignment horizontal="centerContinuous" vertical="center" shrinkToFit="1"/>
    </xf>
    <xf numFmtId="178" fontId="0" fillId="0" borderId="65" xfId="0" applyNumberFormat="1" applyBorder="1" applyAlignment="1">
      <alignment vertical="center" shrinkToFit="1"/>
    </xf>
    <xf numFmtId="178" fontId="0" fillId="0" borderId="25" xfId="2" applyNumberFormat="1" applyFont="1" applyBorder="1" applyAlignment="1">
      <alignment horizontal="center" vertical="center" shrinkToFit="1"/>
    </xf>
    <xf numFmtId="178" fontId="0" fillId="0" borderId="3" xfId="2" applyNumberFormat="1" applyFont="1" applyBorder="1" applyAlignment="1">
      <alignment horizontal="center" vertical="center" shrinkToFit="1"/>
    </xf>
    <xf numFmtId="178" fontId="0" fillId="0" borderId="3" xfId="1" applyNumberFormat="1" applyFont="1" applyBorder="1" applyAlignment="1">
      <alignment horizontal="center" vertical="center" shrinkToFit="1"/>
    </xf>
    <xf numFmtId="178" fontId="0" fillId="0" borderId="34" xfId="1" applyNumberFormat="1" applyFont="1" applyBorder="1" applyAlignment="1">
      <alignment horizontal="center" vertical="center" shrinkToFit="1"/>
    </xf>
    <xf numFmtId="178" fontId="0" fillId="0" borderId="33" xfId="0" applyNumberFormat="1" applyBorder="1" applyAlignment="1">
      <alignment horizontal="distributed" vertical="center" shrinkToFit="1"/>
    </xf>
    <xf numFmtId="178" fontId="0" fillId="0" borderId="6" xfId="0" applyNumberFormat="1" applyBorder="1" applyAlignment="1">
      <alignment horizontal="centerContinuous" vertical="center" shrinkToFit="1"/>
    </xf>
    <xf numFmtId="178" fontId="0" fillId="0" borderId="7" xfId="2" applyNumberFormat="1" applyFont="1" applyFill="1" applyBorder="1" applyAlignment="1">
      <alignment horizontal="right" vertical="center" shrinkToFit="1"/>
    </xf>
    <xf numFmtId="178" fontId="0" fillId="0" borderId="9" xfId="2" applyNumberFormat="1" applyFont="1" applyFill="1" applyBorder="1" applyAlignment="1">
      <alignment horizontal="right" vertical="center" shrinkToFit="1"/>
    </xf>
    <xf numFmtId="176" fontId="0" fillId="0" borderId="9" xfId="1" applyNumberFormat="1" applyFont="1" applyFill="1" applyBorder="1" applyAlignment="1">
      <alignment horizontal="right" vertical="center" shrinkToFit="1"/>
    </xf>
    <xf numFmtId="178" fontId="0" fillId="0" borderId="8" xfId="2" applyNumberFormat="1" applyFont="1" applyFill="1" applyBorder="1" applyAlignment="1">
      <alignment horizontal="right" vertical="center" shrinkToFit="1"/>
    </xf>
    <xf numFmtId="178" fontId="0" fillId="0" borderId="74" xfId="0" applyNumberFormat="1" applyBorder="1" applyAlignment="1">
      <alignment vertical="center" shrinkToFit="1"/>
    </xf>
    <xf numFmtId="178" fontId="0" fillId="0" borderId="14" xfId="2" applyNumberFormat="1" applyFont="1" applyFill="1" applyBorder="1" applyAlignment="1">
      <alignment horizontal="right" vertical="center" shrinkToFit="1"/>
    </xf>
    <xf numFmtId="178" fontId="0" fillId="0" borderId="1" xfId="2" applyNumberFormat="1" applyFont="1" applyFill="1" applyBorder="1" applyAlignment="1">
      <alignment horizontal="right" vertical="center" shrinkToFit="1"/>
    </xf>
    <xf numFmtId="176" fontId="0" fillId="0" borderId="1" xfId="1" applyNumberFormat="1" applyFont="1" applyFill="1" applyBorder="1" applyAlignment="1">
      <alignment horizontal="right" vertical="center" shrinkToFit="1"/>
    </xf>
    <xf numFmtId="178" fontId="0" fillId="0" borderId="75" xfId="2" applyNumberFormat="1" applyFont="1" applyFill="1" applyBorder="1" applyAlignment="1">
      <alignment horizontal="right" vertical="center" shrinkToFit="1"/>
    </xf>
    <xf numFmtId="178" fontId="2" fillId="0" borderId="14" xfId="2" applyNumberFormat="1" applyFont="1" applyFill="1" applyBorder="1" applyAlignment="1">
      <alignment horizontal="right" vertical="center" shrinkToFit="1"/>
    </xf>
    <xf numFmtId="178" fontId="2" fillId="0" borderId="1" xfId="2" applyNumberFormat="1" applyFont="1" applyFill="1" applyBorder="1" applyAlignment="1">
      <alignment horizontal="right" vertical="center" shrinkToFit="1"/>
    </xf>
    <xf numFmtId="178" fontId="2" fillId="0" borderId="16" xfId="1" applyNumberFormat="1" applyFont="1" applyFill="1" applyBorder="1" applyAlignment="1">
      <alignment horizontal="right" vertical="center" shrinkToFit="1"/>
    </xf>
    <xf numFmtId="178" fontId="0" fillId="0" borderId="1" xfId="2" applyNumberFormat="1" applyFont="1" applyBorder="1" applyAlignment="1">
      <alignment vertical="center" shrinkToFit="1"/>
    </xf>
    <xf numFmtId="178" fontId="0" fillId="0" borderId="2" xfId="2" applyNumberFormat="1" applyFont="1" applyFill="1" applyBorder="1" applyAlignment="1">
      <alignment horizontal="right" vertical="center" shrinkToFit="1"/>
    </xf>
    <xf numFmtId="178" fontId="0" fillId="0" borderId="3" xfId="2" applyNumberFormat="1" applyFont="1" applyFill="1" applyBorder="1" applyAlignment="1">
      <alignment horizontal="right" vertical="center" shrinkToFit="1"/>
    </xf>
    <xf numFmtId="176" fontId="0" fillId="0" borderId="3" xfId="1" applyNumberFormat="1" applyFont="1" applyFill="1" applyBorder="1" applyAlignment="1">
      <alignment horizontal="right" vertical="center" shrinkToFit="1"/>
    </xf>
    <xf numFmtId="178" fontId="2" fillId="0" borderId="19" xfId="0" applyNumberFormat="1" applyFont="1" applyFill="1" applyBorder="1" applyAlignment="1">
      <alignment horizontal="center" vertical="center" shrinkToFit="1"/>
    </xf>
    <xf numFmtId="176" fontId="0" fillId="0" borderId="26" xfId="1" applyNumberFormat="1" applyFont="1" applyFill="1" applyBorder="1" applyAlignment="1">
      <alignment horizontal="right" vertical="center" shrinkToFit="1"/>
    </xf>
    <xf numFmtId="178" fontId="0" fillId="0" borderId="36" xfId="2" applyNumberFormat="1" applyFont="1" applyBorder="1" applyAlignment="1">
      <alignment vertical="center" shrinkToFit="1"/>
    </xf>
    <xf numFmtId="178" fontId="0" fillId="0" borderId="36" xfId="0" applyNumberFormat="1" applyBorder="1" applyAlignment="1">
      <alignment vertical="center" shrinkToFit="1"/>
    </xf>
    <xf numFmtId="0" fontId="2" fillId="0" borderId="23" xfId="3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180" fontId="12" fillId="0" borderId="5" xfId="0" applyNumberFormat="1" applyFont="1" applyBorder="1" applyAlignment="1">
      <alignment horizontal="right" vertical="center"/>
    </xf>
    <xf numFmtId="182" fontId="12" fillId="0" borderId="18" xfId="2" applyNumberFormat="1" applyFont="1" applyBorder="1" applyAlignment="1">
      <alignment vertical="center"/>
    </xf>
    <xf numFmtId="176" fontId="12" fillId="0" borderId="20" xfId="2" applyNumberFormat="1" applyFont="1" applyBorder="1" applyAlignment="1">
      <alignment horizontal="right" vertical="center"/>
    </xf>
    <xf numFmtId="180" fontId="12" fillId="0" borderId="13" xfId="0" applyNumberFormat="1" applyFont="1" applyFill="1" applyBorder="1" applyAlignment="1">
      <alignment horizontal="right" vertical="center"/>
    </xf>
    <xf numFmtId="180" fontId="12" fillId="0" borderId="34" xfId="0" applyNumberFormat="1" applyFont="1" applyBorder="1" applyAlignment="1">
      <alignment horizontal="right" vertical="center"/>
    </xf>
    <xf numFmtId="38" fontId="9" fillId="0" borderId="1" xfId="2" applyFont="1" applyFill="1" applyBorder="1" applyAlignment="1">
      <alignment vertical="center"/>
    </xf>
    <xf numFmtId="38" fontId="8" fillId="0" borderId="1" xfId="2" applyFont="1" applyFill="1" applyBorder="1" applyAlignment="1">
      <alignment vertical="center"/>
    </xf>
    <xf numFmtId="38" fontId="8" fillId="0" borderId="1" xfId="2" applyFont="1" applyBorder="1" applyAlignment="1">
      <alignment vertical="center"/>
    </xf>
    <xf numFmtId="0" fontId="21" fillId="0" borderId="0" xfId="0" applyFont="1">
      <alignment vertical="center"/>
    </xf>
    <xf numFmtId="178" fontId="14" fillId="0" borderId="0" xfId="0" applyNumberFormat="1" applyFont="1" applyBorder="1" applyAlignment="1"/>
    <xf numFmtId="176" fontId="20" fillId="0" borderId="34" xfId="0" applyNumberFormat="1" applyFont="1" applyBorder="1" applyAlignment="1">
      <alignment vertical="center"/>
    </xf>
    <xf numFmtId="0" fontId="0" fillId="0" borderId="0" xfId="4" applyFont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1" fillId="0" borderId="0" xfId="6">
      <alignment vertical="center"/>
    </xf>
    <xf numFmtId="0" fontId="2" fillId="0" borderId="58" xfId="3" applyBorder="1" applyAlignment="1">
      <alignment horizontal="center" vertical="center"/>
    </xf>
    <xf numFmtId="178" fontId="14" fillId="0" borderId="58" xfId="3" applyNumberFormat="1" applyFont="1" applyBorder="1"/>
    <xf numFmtId="0" fontId="2" fillId="0" borderId="76" xfId="3" applyBorder="1" applyAlignment="1">
      <alignment horizontal="center" vertical="center" shrinkToFit="1"/>
    </xf>
    <xf numFmtId="178" fontId="1" fillId="0" borderId="0" xfId="6" applyNumberFormat="1">
      <alignment vertical="center"/>
    </xf>
    <xf numFmtId="0" fontId="0" fillId="0" borderId="0" xfId="4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178" fontId="14" fillId="0" borderId="76" xfId="3" applyNumberFormat="1" applyFont="1" applyBorder="1"/>
    <xf numFmtId="0" fontId="13" fillId="0" borderId="0" xfId="3" applyFont="1" applyAlignment="1">
      <alignment horizontal="center" vertical="center"/>
    </xf>
    <xf numFmtId="38" fontId="23" fillId="0" borderId="1" xfId="2" applyFont="1" applyFill="1" applyBorder="1" applyAlignment="1">
      <alignment vertical="center"/>
    </xf>
    <xf numFmtId="176" fontId="23" fillId="0" borderId="1" xfId="4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38" fontId="8" fillId="0" borderId="1" xfId="2" applyFont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38" fontId="23" fillId="0" borderId="1" xfId="2" applyFont="1" applyBorder="1" applyAlignment="1">
      <alignment vertical="center"/>
    </xf>
    <xf numFmtId="182" fontId="0" fillId="0" borderId="17" xfId="0" applyNumberFormat="1" applyFill="1" applyBorder="1" applyAlignment="1">
      <alignment horizontal="right" vertical="center" shrinkToFit="1"/>
    </xf>
    <xf numFmtId="182" fontId="0" fillId="0" borderId="34" xfId="1" applyNumberFormat="1" applyFont="1" applyFill="1" applyBorder="1" applyAlignment="1">
      <alignment horizontal="right" vertical="center" shrinkToFit="1"/>
    </xf>
    <xf numFmtId="182" fontId="0" fillId="0" borderId="15" xfId="2" applyNumberFormat="1" applyFont="1" applyFill="1" applyBorder="1" applyAlignment="1">
      <alignment horizontal="right" vertical="center" shrinkToFit="1"/>
    </xf>
    <xf numFmtId="182" fontId="0" fillId="0" borderId="1" xfId="2" applyNumberFormat="1" applyFont="1" applyFill="1" applyBorder="1" applyAlignment="1">
      <alignment horizontal="right" vertical="center" shrinkToFit="1"/>
    </xf>
    <xf numFmtId="182" fontId="0" fillId="0" borderId="3" xfId="2" applyNumberFormat="1" applyFont="1" applyFill="1" applyBorder="1" applyAlignment="1">
      <alignment horizontal="right" vertical="center" shrinkToFit="1"/>
    </xf>
    <xf numFmtId="182" fontId="0" fillId="0" borderId="34" xfId="2" applyNumberFormat="1" applyFont="1" applyFill="1" applyBorder="1" applyAlignment="1">
      <alignment horizontal="right" vertical="center" shrinkToFit="1"/>
    </xf>
    <xf numFmtId="182" fontId="20" fillId="0" borderId="1" xfId="0" applyNumberFormat="1" applyFont="1" applyBorder="1" applyAlignment="1">
      <alignment horizontal="right" vertical="center"/>
    </xf>
    <xf numFmtId="182" fontId="20" fillId="0" borderId="16" xfId="0" applyNumberFormat="1" applyFont="1" applyBorder="1" applyAlignment="1">
      <alignment horizontal="right" vertical="center"/>
    </xf>
    <xf numFmtId="182" fontId="12" fillId="0" borderId="3" xfId="2" applyNumberFormat="1" applyFont="1" applyBorder="1" applyAlignment="1">
      <alignment vertical="center"/>
    </xf>
    <xf numFmtId="182" fontId="14" fillId="0" borderId="40" xfId="0" applyNumberFormat="1" applyFont="1" applyFill="1" applyBorder="1" applyAlignment="1">
      <alignment vertical="center"/>
    </xf>
    <xf numFmtId="182" fontId="14" fillId="0" borderId="23" xfId="0" applyNumberFormat="1" applyFont="1" applyFill="1" applyBorder="1" applyAlignment="1">
      <alignment vertical="center"/>
    </xf>
    <xf numFmtId="182" fontId="2" fillId="0" borderId="0" xfId="3" applyNumberFormat="1"/>
    <xf numFmtId="182" fontId="0" fillId="0" borderId="0" xfId="0" applyNumberFormat="1">
      <alignment vertical="center"/>
    </xf>
    <xf numFmtId="182" fontId="4" fillId="0" borderId="0" xfId="5" applyNumberFormat="1" applyFont="1" applyAlignment="1">
      <alignment vertical="center"/>
    </xf>
    <xf numFmtId="182" fontId="19" fillId="0" borderId="0" xfId="0" applyNumberFormat="1" applyFont="1" applyAlignment="1">
      <alignment vertical="center"/>
    </xf>
    <xf numFmtId="182" fontId="0" fillId="0" borderId="0" xfId="2" applyNumberFormat="1" applyFont="1" applyAlignment="1">
      <alignment vertical="center"/>
    </xf>
    <xf numFmtId="182" fontId="0" fillId="0" borderId="0" xfId="1" applyNumberFormat="1" applyFont="1" applyAlignment="1">
      <alignment vertical="center"/>
    </xf>
    <xf numFmtId="182" fontId="0" fillId="0" borderId="0" xfId="0" applyNumberFormat="1" applyAlignment="1">
      <alignment vertical="center"/>
    </xf>
    <xf numFmtId="182" fontId="2" fillId="0" borderId="0" xfId="4" applyNumberFormat="1"/>
    <xf numFmtId="178" fontId="12" fillId="0" borderId="77" xfId="2" applyNumberFormat="1" applyFont="1" applyBorder="1" applyAlignment="1">
      <alignment vertical="center"/>
    </xf>
    <xf numFmtId="0" fontId="2" fillId="0" borderId="78" xfId="3" applyBorder="1"/>
    <xf numFmtId="0" fontId="2" fillId="0" borderId="79" xfId="3" applyBorder="1"/>
    <xf numFmtId="3" fontId="4" fillId="0" borderId="78" xfId="5" applyNumberFormat="1" applyFont="1" applyFill="1" applyBorder="1" applyAlignment="1">
      <alignment vertical="center"/>
    </xf>
    <xf numFmtId="3" fontId="4" fillId="0" borderId="79" xfId="5" applyNumberFormat="1" applyFont="1" applyFill="1" applyBorder="1" applyAlignment="1">
      <alignment vertical="center"/>
    </xf>
    <xf numFmtId="178" fontId="0" fillId="0" borderId="18" xfId="2" applyNumberFormat="1" applyFont="1" applyFill="1" applyBorder="1" applyAlignment="1">
      <alignment horizontal="right" vertical="center" shrinkToFit="1"/>
    </xf>
    <xf numFmtId="0" fontId="2" fillId="0" borderId="78" xfId="4" applyBorder="1"/>
    <xf numFmtId="0" fontId="2" fillId="0" borderId="79" xfId="4" applyBorder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8" fillId="0" borderId="70" xfId="5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3" fontId="8" fillId="0" borderId="1" xfId="5" applyNumberFormat="1" applyFont="1" applyBorder="1" applyAlignment="1">
      <alignment vertical="center"/>
    </xf>
    <xf numFmtId="176" fontId="14" fillId="0" borderId="56" xfId="0" applyNumberFormat="1" applyFont="1" applyFill="1" applyBorder="1" applyAlignment="1">
      <alignment horizontal="right" vertical="center"/>
    </xf>
    <xf numFmtId="3" fontId="8" fillId="0" borderId="1" xfId="5" applyNumberFormat="1" applyFont="1" applyFill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0" fillId="0" borderId="0" xfId="3" applyFont="1" applyBorder="1" applyAlignment="1">
      <alignment horizontal="center" vertical="center" wrapText="1"/>
    </xf>
    <xf numFmtId="0" fontId="2" fillId="0" borderId="0" xfId="3" applyBorder="1" applyAlignment="1">
      <alignment horizontal="center"/>
    </xf>
    <xf numFmtId="0" fontId="2" fillId="0" borderId="0" xfId="3" applyBorder="1"/>
    <xf numFmtId="0" fontId="13" fillId="0" borderId="0" xfId="3" applyFont="1" applyAlignment="1">
      <alignment horizontal="center" vertical="center"/>
    </xf>
    <xf numFmtId="178" fontId="10" fillId="0" borderId="7" xfId="2" applyNumberFormat="1" applyFont="1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0" fontId="13" fillId="0" borderId="0" xfId="3" applyFont="1" applyAlignment="1">
      <alignment horizontal="center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6"/>
    <cellStyle name="標準_siryou230510" xfId="3"/>
    <cellStyle name="標準_グラフsiryou20110915【データが重い】" xfId="4"/>
    <cellStyle name="標準_月別来道輸送実績の推移（Ｈ１２～Ｈ１６）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24792"/>
        <c:axId val="75718144"/>
      </c:barChart>
      <c:catAx>
        <c:axId val="233524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7571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71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3524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49824"/>
        <c:axId val="231650216"/>
      </c:barChart>
      <c:catAx>
        <c:axId val="231649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650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6502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649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39792"/>
        <c:axId val="240940184"/>
      </c:barChart>
      <c:catAx>
        <c:axId val="24093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0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0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39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0968"/>
        <c:axId val="240941360"/>
      </c:barChart>
      <c:catAx>
        <c:axId val="24094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1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1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0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3753613076851E-2"/>
          <c:y val="0.16610409310346999"/>
          <c:w val="0.81410867492850336"/>
          <c:h val="0.729857819905213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フェリー!$B$22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フェリー!$C$22:$N$22</c:f>
              <c:numCache>
                <c:formatCode>#,##0.0</c:formatCode>
                <c:ptCount val="12"/>
                <c:pt idx="0">
                  <c:v>68.2</c:v>
                </c:pt>
                <c:pt idx="1">
                  <c:v>75.400000000000006</c:v>
                </c:pt>
                <c:pt idx="2">
                  <c:v>66.400000000000006</c:v>
                </c:pt>
                <c:pt idx="3">
                  <c:v>98.9</c:v>
                </c:pt>
                <c:pt idx="4">
                  <c:v>172.2</c:v>
                </c:pt>
                <c:pt idx="5">
                  <c:v>86.9</c:v>
                </c:pt>
                <c:pt idx="6">
                  <c:v>68.599999999999994</c:v>
                </c:pt>
                <c:pt idx="7">
                  <c:v>49.8</c:v>
                </c:pt>
                <c:pt idx="8">
                  <c:v>60.4</c:v>
                </c:pt>
                <c:pt idx="9">
                  <c:v>40</c:v>
                </c:pt>
                <c:pt idx="10">
                  <c:v>36.700000000000003</c:v>
                </c:pt>
                <c:pt idx="11">
                  <c:v>55.7</c:v>
                </c:pt>
              </c:numCache>
            </c:numRef>
          </c:val>
        </c:ser>
        <c:ser>
          <c:idx val="2"/>
          <c:order val="2"/>
          <c:tx>
            <c:strRef>
              <c:f>フェリー!$B$23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フェリー!$C$23:$N$23</c:f>
              <c:numCache>
                <c:formatCode>#,##0.0</c:formatCode>
                <c:ptCount val="12"/>
                <c:pt idx="0">
                  <c:v>67.680000000000007</c:v>
                </c:pt>
                <c:pt idx="1">
                  <c:v>76.481999999999999</c:v>
                </c:pt>
                <c:pt idx="2">
                  <c:v>74.819999999999993</c:v>
                </c:pt>
                <c:pt idx="3">
                  <c:v>107.82599999999999</c:v>
                </c:pt>
                <c:pt idx="4">
                  <c:v>169.536</c:v>
                </c:pt>
                <c:pt idx="5">
                  <c:v>84.108000000000004</c:v>
                </c:pt>
                <c:pt idx="6">
                  <c:v>65.067999999999998</c:v>
                </c:pt>
                <c:pt idx="7">
                  <c:v>48.600999999999999</c:v>
                </c:pt>
                <c:pt idx="8">
                  <c:v>58.877000000000002</c:v>
                </c:pt>
                <c:pt idx="9">
                  <c:v>38.564999999999998</c:v>
                </c:pt>
                <c:pt idx="10">
                  <c:v>36.795999999999999</c:v>
                </c:pt>
                <c:pt idx="11">
                  <c:v>53.936</c:v>
                </c:pt>
              </c:numCache>
            </c:numRef>
          </c:val>
        </c:ser>
        <c:ser>
          <c:idx val="3"/>
          <c:order val="3"/>
          <c:tx>
            <c:strRef>
              <c:f>フェリー!$B$24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フェリー!$C$24:$N$24</c:f>
              <c:numCache>
                <c:formatCode>#,##0.0</c:formatCode>
                <c:ptCount val="12"/>
                <c:pt idx="0">
                  <c:v>63.161999999999999</c:v>
                </c:pt>
                <c:pt idx="1">
                  <c:v>74.504000000000005</c:v>
                </c:pt>
                <c:pt idx="2">
                  <c:v>73.724000000000004</c:v>
                </c:pt>
                <c:pt idx="3">
                  <c:v>107.18300000000001</c:v>
                </c:pt>
                <c:pt idx="4">
                  <c:v>169.29300000000001</c:v>
                </c:pt>
                <c:pt idx="5">
                  <c:v>82.35</c:v>
                </c:pt>
                <c:pt idx="6">
                  <c:v>63.939</c:v>
                </c:pt>
                <c:pt idx="7">
                  <c:v>48.290999999999997</c:v>
                </c:pt>
                <c:pt idx="8">
                  <c:v>57.292000000000002</c:v>
                </c:pt>
                <c:pt idx="9">
                  <c:v>40.363999999999997</c:v>
                </c:pt>
                <c:pt idx="10">
                  <c:v>34.915999999999997</c:v>
                </c:pt>
                <c:pt idx="11">
                  <c:v>53.7</c:v>
                </c:pt>
              </c:numCache>
            </c:numRef>
          </c:val>
        </c:ser>
        <c:ser>
          <c:idx val="4"/>
          <c:order val="4"/>
          <c:tx>
            <c:strRef>
              <c:f>フェリー!$B$25</c:f>
              <c:strCache>
                <c:ptCount val="1"/>
                <c:pt idx="0">
                  <c:v>平成26年度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フェリー!$C$25:$N$25</c:f>
              <c:numCache>
                <c:formatCode>#,##0.0</c:formatCode>
                <c:ptCount val="12"/>
                <c:pt idx="0">
                  <c:v>59.63</c:v>
                </c:pt>
                <c:pt idx="1">
                  <c:v>75.468999999999994</c:v>
                </c:pt>
                <c:pt idx="2">
                  <c:v>71.361999999999995</c:v>
                </c:pt>
                <c:pt idx="3">
                  <c:v>99.965999999999994</c:v>
                </c:pt>
                <c:pt idx="4">
                  <c:v>156.88999999999999</c:v>
                </c:pt>
                <c:pt idx="5">
                  <c:v>79.584000000000003</c:v>
                </c:pt>
                <c:pt idx="6">
                  <c:v>63.713000000000001</c:v>
                </c:pt>
                <c:pt idx="7">
                  <c:v>49.350999999999999</c:v>
                </c:pt>
                <c:pt idx="8">
                  <c:v>55.335000000000001</c:v>
                </c:pt>
                <c:pt idx="9">
                  <c:v>38.365000000000002</c:v>
                </c:pt>
                <c:pt idx="10">
                  <c:v>34.923000000000002</c:v>
                </c:pt>
                <c:pt idx="11">
                  <c:v>51.636000000000003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2144"/>
        <c:axId val="240942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フェリー!$C$21:$N$21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409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942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253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5.9103908484270731E-2"/>
              <c:y val="2.606635071090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94214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63331007674671"/>
          <c:y val="0.2063714697533312"/>
          <c:w val="0.12042689125884581"/>
          <c:h val="0.37343404016943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3320"/>
        <c:axId val="240943712"/>
      </c:barChart>
      <c:catAx>
        <c:axId val="24094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3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3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4496"/>
        <c:axId val="240944888"/>
      </c:barChart>
      <c:catAx>
        <c:axId val="24094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4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4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4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5672"/>
        <c:axId val="240946064"/>
      </c:barChart>
      <c:catAx>
        <c:axId val="24094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5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6848"/>
        <c:axId val="240947240"/>
      </c:barChart>
      <c:catAx>
        <c:axId val="24094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7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7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8024"/>
        <c:axId val="240948416"/>
      </c:barChart>
      <c:catAx>
        <c:axId val="24094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8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9200"/>
        <c:axId val="240949592"/>
      </c:barChart>
      <c:catAx>
        <c:axId val="24094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9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49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49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50376"/>
        <c:axId val="240950768"/>
      </c:barChart>
      <c:catAx>
        <c:axId val="24095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5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5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50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51000"/>
        <c:axId val="231651392"/>
      </c:barChart>
      <c:catAx>
        <c:axId val="231651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65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65139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651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51552"/>
        <c:axId val="240951944"/>
      </c:barChart>
      <c:catAx>
        <c:axId val="24095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51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51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51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52728"/>
        <c:axId val="240953120"/>
      </c:barChart>
      <c:catAx>
        <c:axId val="24095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5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5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52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53904"/>
        <c:axId val="240954296"/>
      </c:barChart>
      <c:catAx>
        <c:axId val="24095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54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54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53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63568"/>
        <c:axId val="241963960"/>
      </c:barChart>
      <c:catAx>
        <c:axId val="241963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963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963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1963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64744"/>
        <c:axId val="241965136"/>
      </c:barChart>
      <c:catAx>
        <c:axId val="241964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96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96513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96474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65920"/>
        <c:axId val="241966312"/>
      </c:lineChart>
      <c:catAx>
        <c:axId val="24196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663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4196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65920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67096"/>
        <c:axId val="241967488"/>
      </c:barChart>
      <c:catAx>
        <c:axId val="241967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96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67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47273616899649E-2"/>
          <c:y val="4.5160203769425686E-2"/>
          <c:w val="0.9560765923496648"/>
          <c:h val="0.901604982856007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'訪日外国人の推移（全国）'!$A$77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'訪日外国人の推移（全国）'!$B$77:$AZ$77</c:f>
              <c:numCache>
                <c:formatCode>General</c:formatCode>
                <c:ptCount val="51"/>
                <c:pt idx="0">
                  <c:v>157151</c:v>
                </c:pt>
                <c:pt idx="1">
                  <c:v>142963</c:v>
                </c:pt>
                <c:pt idx="2">
                  <c:v>166755</c:v>
                </c:pt>
                <c:pt idx="3">
                  <c:v>93985</c:v>
                </c:pt>
                <c:pt idx="4">
                  <c:v>108618</c:v>
                </c:pt>
                <c:pt idx="5">
                  <c:v>120933</c:v>
                </c:pt>
                <c:pt idx="6">
                  <c:v>144601</c:v>
                </c:pt>
                <c:pt idx="7">
                  <c:v>132288</c:v>
                </c:pt>
                <c:pt idx="8">
                  <c:v>147396</c:v>
                </c:pt>
                <c:pt idx="9">
                  <c:v>183228</c:v>
                </c:pt>
                <c:pt idx="10">
                  <c:v>161670</c:v>
                </c:pt>
                <c:pt idx="11">
                  <c:v>154789</c:v>
                </c:pt>
                <c:pt idx="12">
                  <c:v>147338</c:v>
                </c:pt>
                <c:pt idx="13">
                  <c:v>132682</c:v>
                </c:pt>
                <c:pt idx="14">
                  <c:v>200297</c:v>
                </c:pt>
                <c:pt idx="15">
                  <c:v>212614</c:v>
                </c:pt>
                <c:pt idx="16">
                  <c:v>181812</c:v>
                </c:pt>
                <c:pt idx="17">
                  <c:v>183963</c:v>
                </c:pt>
                <c:pt idx="18">
                  <c:v>194551</c:v>
                </c:pt>
                <c:pt idx="19">
                  <c:v>172864</c:v>
                </c:pt>
                <c:pt idx="20">
                  <c:v>181141</c:v>
                </c:pt>
                <c:pt idx="21">
                  <c:v>227707</c:v>
                </c:pt>
                <c:pt idx="22">
                  <c:v>185286</c:v>
                </c:pt>
                <c:pt idx="23">
                  <c:v>186075</c:v>
                </c:pt>
                <c:pt idx="24">
                  <c:v>156783</c:v>
                </c:pt>
                <c:pt idx="25">
                  <c:v>145078</c:v>
                </c:pt>
                <c:pt idx="26">
                  <c:v>246747</c:v>
                </c:pt>
                <c:pt idx="27">
                  <c:v>253407</c:v>
                </c:pt>
                <c:pt idx="28">
                  <c:v>222610</c:v>
                </c:pt>
                <c:pt idx="29">
                  <c:v>219372</c:v>
                </c:pt>
                <c:pt idx="30">
                  <c:v>227742</c:v>
                </c:pt>
                <c:pt idx="31">
                  <c:v>207698</c:v>
                </c:pt>
                <c:pt idx="32">
                  <c:v>209982</c:v>
                </c:pt>
                <c:pt idx="33">
                  <c:v>259707</c:v>
                </c:pt>
                <c:pt idx="34">
                  <c:v>212692</c:v>
                </c:pt>
                <c:pt idx="35">
                  <c:v>210381</c:v>
                </c:pt>
                <c:pt idx="36">
                  <c:v>183084</c:v>
                </c:pt>
                <c:pt idx="37">
                  <c:v>168836</c:v>
                </c:pt>
                <c:pt idx="38">
                  <c:v>269119</c:v>
                </c:pt>
                <c:pt idx="39">
                  <c:v>336266</c:v>
                </c:pt>
                <c:pt idx="40">
                  <c:v>261699</c:v>
                </c:pt>
                <c:pt idx="41">
                  <c:v>244505</c:v>
                </c:pt>
                <c:pt idx="42">
                  <c:v>275185</c:v>
                </c:pt>
                <c:pt idx="43">
                  <c:v>238800</c:v>
                </c:pt>
                <c:pt idx="44">
                  <c:v>252800</c:v>
                </c:pt>
                <c:pt idx="45">
                  <c:v>313700</c:v>
                </c:pt>
                <c:pt idx="46">
                  <c:v>255700</c:v>
                </c:pt>
                <c:pt idx="47">
                  <c:v>255600</c:v>
                </c:pt>
                <c:pt idx="48">
                  <c:v>211800</c:v>
                </c:pt>
                <c:pt idx="49">
                  <c:v>209400</c:v>
                </c:pt>
                <c:pt idx="50">
                  <c:v>351600</c:v>
                </c:pt>
              </c:numCache>
            </c:numRef>
          </c:val>
        </c:ser>
        <c:ser>
          <c:idx val="1"/>
          <c:order val="1"/>
          <c:tx>
            <c:strRef>
              <c:f>'訪日外国人の推移（全国）'!$A$78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'訪日外国人の推移（全国）'!$B$78:$AZ$78</c:f>
              <c:numCache>
                <c:formatCode>General</c:formatCode>
                <c:ptCount val="51"/>
                <c:pt idx="0">
                  <c:v>30689</c:v>
                </c:pt>
                <c:pt idx="1">
                  <c:v>21467</c:v>
                </c:pt>
                <c:pt idx="2">
                  <c:v>10853</c:v>
                </c:pt>
                <c:pt idx="3">
                  <c:v>6490</c:v>
                </c:pt>
                <c:pt idx="4">
                  <c:v>7406</c:v>
                </c:pt>
                <c:pt idx="5">
                  <c:v>9362</c:v>
                </c:pt>
                <c:pt idx="6">
                  <c:v>10108</c:v>
                </c:pt>
                <c:pt idx="7">
                  <c:v>7631</c:v>
                </c:pt>
                <c:pt idx="8">
                  <c:v>13222</c:v>
                </c:pt>
                <c:pt idx="9">
                  <c:v>14823</c:v>
                </c:pt>
                <c:pt idx="10">
                  <c:v>12056</c:v>
                </c:pt>
                <c:pt idx="11">
                  <c:v>18471</c:v>
                </c:pt>
                <c:pt idx="12">
                  <c:v>22232</c:v>
                </c:pt>
                <c:pt idx="13">
                  <c:v>17911</c:v>
                </c:pt>
                <c:pt idx="14">
                  <c:v>18951</c:v>
                </c:pt>
                <c:pt idx="15">
                  <c:v>17486</c:v>
                </c:pt>
                <c:pt idx="16">
                  <c:v>13161</c:v>
                </c:pt>
                <c:pt idx="17">
                  <c:v>15713</c:v>
                </c:pt>
                <c:pt idx="18">
                  <c:v>14030</c:v>
                </c:pt>
                <c:pt idx="19">
                  <c:v>10861</c:v>
                </c:pt>
                <c:pt idx="20">
                  <c:v>18918</c:v>
                </c:pt>
                <c:pt idx="21">
                  <c:v>17890</c:v>
                </c:pt>
                <c:pt idx="22">
                  <c:v>13964</c:v>
                </c:pt>
                <c:pt idx="23">
                  <c:v>25420</c:v>
                </c:pt>
                <c:pt idx="24">
                  <c:v>31669</c:v>
                </c:pt>
                <c:pt idx="25">
                  <c:v>21271</c:v>
                </c:pt>
                <c:pt idx="26">
                  <c:v>22557</c:v>
                </c:pt>
                <c:pt idx="27">
                  <c:v>22747</c:v>
                </c:pt>
                <c:pt idx="28">
                  <c:v>16050</c:v>
                </c:pt>
                <c:pt idx="29">
                  <c:v>17509</c:v>
                </c:pt>
                <c:pt idx="30">
                  <c:v>16190</c:v>
                </c:pt>
                <c:pt idx="31">
                  <c:v>10553</c:v>
                </c:pt>
                <c:pt idx="32">
                  <c:v>21505</c:v>
                </c:pt>
                <c:pt idx="33">
                  <c:v>18099</c:v>
                </c:pt>
                <c:pt idx="34">
                  <c:v>16089</c:v>
                </c:pt>
                <c:pt idx="35">
                  <c:v>30330</c:v>
                </c:pt>
                <c:pt idx="36">
                  <c:v>37367</c:v>
                </c:pt>
                <c:pt idx="37">
                  <c:v>26589</c:v>
                </c:pt>
                <c:pt idx="38">
                  <c:v>21334</c:v>
                </c:pt>
                <c:pt idx="39">
                  <c:v>30174</c:v>
                </c:pt>
                <c:pt idx="40">
                  <c:v>18547</c:v>
                </c:pt>
                <c:pt idx="41">
                  <c:v>21081</c:v>
                </c:pt>
                <c:pt idx="42">
                  <c:v>20086</c:v>
                </c:pt>
                <c:pt idx="43">
                  <c:v>13100</c:v>
                </c:pt>
                <c:pt idx="44">
                  <c:v>30600</c:v>
                </c:pt>
                <c:pt idx="45">
                  <c:v>24000</c:v>
                </c:pt>
                <c:pt idx="46">
                  <c:v>22200</c:v>
                </c:pt>
                <c:pt idx="47">
                  <c:v>37600</c:v>
                </c:pt>
                <c:pt idx="48">
                  <c:v>48600</c:v>
                </c:pt>
                <c:pt idx="49">
                  <c:v>30300</c:v>
                </c:pt>
                <c:pt idx="50">
                  <c:v>29200</c:v>
                </c:pt>
              </c:numCache>
            </c:numRef>
          </c:val>
        </c:ser>
        <c:ser>
          <c:idx val="2"/>
          <c:order val="2"/>
          <c:tx>
            <c:strRef>
              <c:f>'訪日外国人の推移（全国）'!$A$79</c:f>
              <c:strCache>
                <c:ptCount val="1"/>
                <c:pt idx="0">
                  <c:v>マレーシア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'訪日外国人の推移（全国）'!$B$79:$AZ$79</c:f>
              <c:numCache>
                <c:formatCode>General</c:formatCode>
                <c:ptCount val="51"/>
                <c:pt idx="0">
                  <c:v>6789</c:v>
                </c:pt>
                <c:pt idx="1">
                  <c:v>9133</c:v>
                </c:pt>
                <c:pt idx="2">
                  <c:v>5483</c:v>
                </c:pt>
                <c:pt idx="3">
                  <c:v>3462</c:v>
                </c:pt>
                <c:pt idx="4">
                  <c:v>4139</c:v>
                </c:pt>
                <c:pt idx="5">
                  <c:v>4683</c:v>
                </c:pt>
                <c:pt idx="6">
                  <c:v>5730</c:v>
                </c:pt>
                <c:pt idx="7">
                  <c:v>5219</c:v>
                </c:pt>
                <c:pt idx="8">
                  <c:v>8540</c:v>
                </c:pt>
                <c:pt idx="9">
                  <c:v>7042</c:v>
                </c:pt>
                <c:pt idx="10">
                  <c:v>7724</c:v>
                </c:pt>
                <c:pt idx="11">
                  <c:v>13572</c:v>
                </c:pt>
                <c:pt idx="12">
                  <c:v>8900</c:v>
                </c:pt>
                <c:pt idx="13">
                  <c:v>7369</c:v>
                </c:pt>
                <c:pt idx="14">
                  <c:v>11778</c:v>
                </c:pt>
                <c:pt idx="15">
                  <c:v>12244</c:v>
                </c:pt>
                <c:pt idx="16">
                  <c:v>12752</c:v>
                </c:pt>
                <c:pt idx="17">
                  <c:v>8447</c:v>
                </c:pt>
                <c:pt idx="18">
                  <c:v>7904</c:v>
                </c:pt>
                <c:pt idx="19">
                  <c:v>7729</c:v>
                </c:pt>
                <c:pt idx="20">
                  <c:v>9440</c:v>
                </c:pt>
                <c:pt idx="21">
                  <c:v>11334</c:v>
                </c:pt>
                <c:pt idx="22">
                  <c:v>15170</c:v>
                </c:pt>
                <c:pt idx="23">
                  <c:v>17221</c:v>
                </c:pt>
                <c:pt idx="24">
                  <c:v>7609</c:v>
                </c:pt>
                <c:pt idx="25">
                  <c:v>10982</c:v>
                </c:pt>
                <c:pt idx="26">
                  <c:v>13409</c:v>
                </c:pt>
                <c:pt idx="27">
                  <c:v>14716</c:v>
                </c:pt>
                <c:pt idx="28">
                  <c:v>15013</c:v>
                </c:pt>
                <c:pt idx="29">
                  <c:v>9802</c:v>
                </c:pt>
                <c:pt idx="30">
                  <c:v>9929</c:v>
                </c:pt>
                <c:pt idx="31">
                  <c:v>10951</c:v>
                </c:pt>
                <c:pt idx="32">
                  <c:v>11681</c:v>
                </c:pt>
                <c:pt idx="33">
                  <c:v>17760</c:v>
                </c:pt>
                <c:pt idx="34">
                  <c:v>26453</c:v>
                </c:pt>
                <c:pt idx="35">
                  <c:v>28524</c:v>
                </c:pt>
                <c:pt idx="36">
                  <c:v>13961</c:v>
                </c:pt>
                <c:pt idx="37">
                  <c:v>14109</c:v>
                </c:pt>
                <c:pt idx="38">
                  <c:v>23372</c:v>
                </c:pt>
                <c:pt idx="39">
                  <c:v>25166</c:v>
                </c:pt>
                <c:pt idx="40">
                  <c:v>22607</c:v>
                </c:pt>
                <c:pt idx="41">
                  <c:v>17029</c:v>
                </c:pt>
                <c:pt idx="42">
                  <c:v>16249</c:v>
                </c:pt>
                <c:pt idx="43">
                  <c:v>9900</c:v>
                </c:pt>
                <c:pt idx="44">
                  <c:v>16100</c:v>
                </c:pt>
                <c:pt idx="45">
                  <c:v>24000</c:v>
                </c:pt>
                <c:pt idx="46">
                  <c:v>27700</c:v>
                </c:pt>
                <c:pt idx="47">
                  <c:v>39300</c:v>
                </c:pt>
                <c:pt idx="48">
                  <c:v>12300</c:v>
                </c:pt>
                <c:pt idx="49">
                  <c:v>19300</c:v>
                </c:pt>
                <c:pt idx="50">
                  <c:v>28200</c:v>
                </c:pt>
              </c:numCache>
            </c:numRef>
          </c:val>
        </c:ser>
        <c:ser>
          <c:idx val="3"/>
          <c:order val="3"/>
          <c:tx>
            <c:strRef>
              <c:f>'訪日外国人の推移（全国）'!$A$80</c:f>
              <c:strCache>
                <c:ptCount val="1"/>
                <c:pt idx="0">
                  <c:v>タイ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'訪日外国人の推移（全国）'!$B$80:$AZ$80</c:f>
              <c:numCache>
                <c:formatCode>General</c:formatCode>
                <c:ptCount val="51"/>
                <c:pt idx="0">
                  <c:v>11412</c:v>
                </c:pt>
                <c:pt idx="1">
                  <c:v>13597</c:v>
                </c:pt>
                <c:pt idx="2">
                  <c:v>11718</c:v>
                </c:pt>
                <c:pt idx="3">
                  <c:v>8001</c:v>
                </c:pt>
                <c:pt idx="4">
                  <c:v>8457</c:v>
                </c:pt>
                <c:pt idx="5">
                  <c:v>7507</c:v>
                </c:pt>
                <c:pt idx="6">
                  <c:v>12180</c:v>
                </c:pt>
                <c:pt idx="7">
                  <c:v>8631</c:v>
                </c:pt>
                <c:pt idx="8">
                  <c:v>13701</c:v>
                </c:pt>
                <c:pt idx="9">
                  <c:v>19517</c:v>
                </c:pt>
                <c:pt idx="10">
                  <c:v>11488</c:v>
                </c:pt>
                <c:pt idx="11">
                  <c:v>18760</c:v>
                </c:pt>
                <c:pt idx="12">
                  <c:v>12104</c:v>
                </c:pt>
                <c:pt idx="13">
                  <c:v>15351</c:v>
                </c:pt>
                <c:pt idx="14">
                  <c:v>26341</c:v>
                </c:pt>
                <c:pt idx="15">
                  <c:v>40976</c:v>
                </c:pt>
                <c:pt idx="16">
                  <c:v>24028</c:v>
                </c:pt>
                <c:pt idx="17">
                  <c:v>13618</c:v>
                </c:pt>
                <c:pt idx="18">
                  <c:v>16439</c:v>
                </c:pt>
                <c:pt idx="19">
                  <c:v>11810</c:v>
                </c:pt>
                <c:pt idx="20">
                  <c:v>18773</c:v>
                </c:pt>
                <c:pt idx="21">
                  <c:v>31700</c:v>
                </c:pt>
                <c:pt idx="22">
                  <c:v>24239</c:v>
                </c:pt>
                <c:pt idx="23">
                  <c:v>25571</c:v>
                </c:pt>
                <c:pt idx="24">
                  <c:v>16101</c:v>
                </c:pt>
                <c:pt idx="25">
                  <c:v>19890</c:v>
                </c:pt>
                <c:pt idx="26">
                  <c:v>44848</c:v>
                </c:pt>
                <c:pt idx="27">
                  <c:v>60212</c:v>
                </c:pt>
                <c:pt idx="28">
                  <c:v>40263</c:v>
                </c:pt>
                <c:pt idx="29">
                  <c:v>20502</c:v>
                </c:pt>
                <c:pt idx="30">
                  <c:v>30189</c:v>
                </c:pt>
                <c:pt idx="31">
                  <c:v>23849</c:v>
                </c:pt>
                <c:pt idx="32">
                  <c:v>29278</c:v>
                </c:pt>
                <c:pt idx="33">
                  <c:v>61306</c:v>
                </c:pt>
                <c:pt idx="34">
                  <c:v>51185</c:v>
                </c:pt>
                <c:pt idx="35">
                  <c:v>56109</c:v>
                </c:pt>
                <c:pt idx="36">
                  <c:v>27161</c:v>
                </c:pt>
                <c:pt idx="37">
                  <c:v>34334</c:v>
                </c:pt>
                <c:pt idx="38">
                  <c:v>71122</c:v>
                </c:pt>
                <c:pt idx="39">
                  <c:v>99396</c:v>
                </c:pt>
                <c:pt idx="40">
                  <c:v>62254</c:v>
                </c:pt>
                <c:pt idx="41">
                  <c:v>36323</c:v>
                </c:pt>
                <c:pt idx="42">
                  <c:v>42891</c:v>
                </c:pt>
                <c:pt idx="43">
                  <c:v>29400</c:v>
                </c:pt>
                <c:pt idx="44">
                  <c:v>31100</c:v>
                </c:pt>
                <c:pt idx="45">
                  <c:v>79400</c:v>
                </c:pt>
                <c:pt idx="46">
                  <c:v>68000</c:v>
                </c:pt>
                <c:pt idx="47">
                  <c:v>76300</c:v>
                </c:pt>
                <c:pt idx="48">
                  <c:v>44800</c:v>
                </c:pt>
                <c:pt idx="49">
                  <c:v>44000</c:v>
                </c:pt>
                <c:pt idx="50">
                  <c:v>92400</c:v>
                </c:pt>
              </c:numCache>
            </c:numRef>
          </c:val>
        </c:ser>
        <c:ser>
          <c:idx val="4"/>
          <c:order val="4"/>
          <c:tx>
            <c:strRef>
              <c:f>'訪日外国人の推移（全国）'!$A$81</c:f>
              <c:strCache>
                <c:ptCount val="1"/>
                <c:pt idx="0">
                  <c:v>シンガポール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'訪日外国人の推移（全国）'!$B$81:$AZ$81</c:f>
              <c:numCache>
                <c:formatCode>General</c:formatCode>
                <c:ptCount val="51"/>
                <c:pt idx="0">
                  <c:v>9034</c:v>
                </c:pt>
                <c:pt idx="1">
                  <c:v>12474</c:v>
                </c:pt>
                <c:pt idx="2">
                  <c:v>6290</c:v>
                </c:pt>
                <c:pt idx="3">
                  <c:v>2360</c:v>
                </c:pt>
                <c:pt idx="4">
                  <c:v>6999</c:v>
                </c:pt>
                <c:pt idx="5">
                  <c:v>8947</c:v>
                </c:pt>
                <c:pt idx="6">
                  <c:v>7870</c:v>
                </c:pt>
                <c:pt idx="7">
                  <c:v>5502</c:v>
                </c:pt>
                <c:pt idx="8">
                  <c:v>7671</c:v>
                </c:pt>
                <c:pt idx="9">
                  <c:v>8787</c:v>
                </c:pt>
                <c:pt idx="10">
                  <c:v>12552</c:v>
                </c:pt>
                <c:pt idx="11">
                  <c:v>22868</c:v>
                </c:pt>
                <c:pt idx="12">
                  <c:v>8991</c:v>
                </c:pt>
                <c:pt idx="13">
                  <c:v>7725</c:v>
                </c:pt>
                <c:pt idx="14">
                  <c:v>11616</c:v>
                </c:pt>
                <c:pt idx="15">
                  <c:v>12821</c:v>
                </c:pt>
                <c:pt idx="16">
                  <c:v>13000</c:v>
                </c:pt>
                <c:pt idx="17">
                  <c:v>13228</c:v>
                </c:pt>
                <c:pt idx="18">
                  <c:v>8390</c:v>
                </c:pt>
                <c:pt idx="19">
                  <c:v>5870</c:v>
                </c:pt>
                <c:pt idx="20">
                  <c:v>8017</c:v>
                </c:pt>
                <c:pt idx="21">
                  <c:v>10263</c:v>
                </c:pt>
                <c:pt idx="22">
                  <c:v>14792</c:v>
                </c:pt>
                <c:pt idx="23">
                  <c:v>27450</c:v>
                </c:pt>
                <c:pt idx="24">
                  <c:v>7109</c:v>
                </c:pt>
                <c:pt idx="25">
                  <c:v>10134</c:v>
                </c:pt>
                <c:pt idx="26">
                  <c:v>13409</c:v>
                </c:pt>
                <c:pt idx="27">
                  <c:v>14583</c:v>
                </c:pt>
                <c:pt idx="28">
                  <c:v>16334</c:v>
                </c:pt>
                <c:pt idx="29">
                  <c:v>21735</c:v>
                </c:pt>
                <c:pt idx="30">
                  <c:v>11248</c:v>
                </c:pt>
                <c:pt idx="31">
                  <c:v>8831</c:v>
                </c:pt>
                <c:pt idx="32">
                  <c:v>11597</c:v>
                </c:pt>
                <c:pt idx="33">
                  <c:v>16146</c:v>
                </c:pt>
                <c:pt idx="34">
                  <c:v>20003</c:v>
                </c:pt>
                <c:pt idx="35">
                  <c:v>38151</c:v>
                </c:pt>
                <c:pt idx="36">
                  <c:v>10888</c:v>
                </c:pt>
                <c:pt idx="37">
                  <c:v>10370</c:v>
                </c:pt>
                <c:pt idx="38">
                  <c:v>16378</c:v>
                </c:pt>
                <c:pt idx="39">
                  <c:v>18662</c:v>
                </c:pt>
                <c:pt idx="40">
                  <c:v>18256</c:v>
                </c:pt>
                <c:pt idx="41">
                  <c:v>23298</c:v>
                </c:pt>
                <c:pt idx="42">
                  <c:v>13047</c:v>
                </c:pt>
                <c:pt idx="43">
                  <c:v>8300</c:v>
                </c:pt>
                <c:pt idx="44">
                  <c:v>14100</c:v>
                </c:pt>
                <c:pt idx="45">
                  <c:v>20100</c:v>
                </c:pt>
                <c:pt idx="46">
                  <c:v>26700</c:v>
                </c:pt>
                <c:pt idx="47">
                  <c:v>47800</c:v>
                </c:pt>
                <c:pt idx="48">
                  <c:v>11800</c:v>
                </c:pt>
                <c:pt idx="49">
                  <c:v>16300</c:v>
                </c:pt>
                <c:pt idx="50">
                  <c:v>23100</c:v>
                </c:pt>
              </c:numCache>
            </c:numRef>
          </c:val>
        </c:ser>
        <c:ser>
          <c:idx val="5"/>
          <c:order val="5"/>
          <c:tx>
            <c:strRef>
              <c:f>'訪日外国人の推移（全国）'!$A$82</c:f>
              <c:strCache>
                <c:ptCount val="1"/>
                <c:pt idx="0">
                  <c:v>香港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'訪日外国人の推移（全国）'!$B$82:$AZ$82</c:f>
              <c:numCache>
                <c:formatCode>General</c:formatCode>
                <c:ptCount val="51"/>
                <c:pt idx="0">
                  <c:v>34410</c:v>
                </c:pt>
                <c:pt idx="1">
                  <c:v>49311</c:v>
                </c:pt>
                <c:pt idx="2">
                  <c:v>14116</c:v>
                </c:pt>
                <c:pt idx="3">
                  <c:v>5774</c:v>
                </c:pt>
                <c:pt idx="4">
                  <c:v>11584</c:v>
                </c:pt>
                <c:pt idx="5">
                  <c:v>28522</c:v>
                </c:pt>
                <c:pt idx="6">
                  <c:v>40524</c:v>
                </c:pt>
                <c:pt idx="7">
                  <c:v>38436</c:v>
                </c:pt>
                <c:pt idx="8">
                  <c:v>28507</c:v>
                </c:pt>
                <c:pt idx="9">
                  <c:v>35468</c:v>
                </c:pt>
                <c:pt idx="10">
                  <c:v>33711</c:v>
                </c:pt>
                <c:pt idx="11">
                  <c:v>44502</c:v>
                </c:pt>
                <c:pt idx="12">
                  <c:v>48477</c:v>
                </c:pt>
                <c:pt idx="13">
                  <c:v>28762</c:v>
                </c:pt>
                <c:pt idx="14">
                  <c:v>36714</c:v>
                </c:pt>
                <c:pt idx="15">
                  <c:v>44241</c:v>
                </c:pt>
                <c:pt idx="16">
                  <c:v>32506</c:v>
                </c:pt>
                <c:pt idx="17">
                  <c:v>44190</c:v>
                </c:pt>
                <c:pt idx="18">
                  <c:v>51465</c:v>
                </c:pt>
                <c:pt idx="19">
                  <c:v>44337</c:v>
                </c:pt>
                <c:pt idx="20">
                  <c:v>36352</c:v>
                </c:pt>
                <c:pt idx="21">
                  <c:v>33819</c:v>
                </c:pt>
                <c:pt idx="22">
                  <c:v>36210</c:v>
                </c:pt>
                <c:pt idx="23">
                  <c:v>44641</c:v>
                </c:pt>
                <c:pt idx="24">
                  <c:v>31237</c:v>
                </c:pt>
                <c:pt idx="25">
                  <c:v>56539</c:v>
                </c:pt>
                <c:pt idx="26">
                  <c:v>59405</c:v>
                </c:pt>
                <c:pt idx="27">
                  <c:v>55040</c:v>
                </c:pt>
                <c:pt idx="28">
                  <c:v>59182</c:v>
                </c:pt>
                <c:pt idx="29">
                  <c:v>74711</c:v>
                </c:pt>
                <c:pt idx="30">
                  <c:v>85335</c:v>
                </c:pt>
                <c:pt idx="31">
                  <c:v>71767</c:v>
                </c:pt>
                <c:pt idx="32">
                  <c:v>55379</c:v>
                </c:pt>
                <c:pt idx="33">
                  <c:v>62433</c:v>
                </c:pt>
                <c:pt idx="34">
                  <c:v>62679</c:v>
                </c:pt>
                <c:pt idx="35">
                  <c:v>72174</c:v>
                </c:pt>
                <c:pt idx="36">
                  <c:v>63503</c:v>
                </c:pt>
                <c:pt idx="37">
                  <c:v>64809</c:v>
                </c:pt>
                <c:pt idx="38">
                  <c:v>64482</c:v>
                </c:pt>
                <c:pt idx="39">
                  <c:v>79357</c:v>
                </c:pt>
                <c:pt idx="40">
                  <c:v>70804</c:v>
                </c:pt>
                <c:pt idx="41">
                  <c:v>78129</c:v>
                </c:pt>
                <c:pt idx="42">
                  <c:v>91224</c:v>
                </c:pt>
                <c:pt idx="43">
                  <c:v>74900</c:v>
                </c:pt>
                <c:pt idx="44">
                  <c:v>69800</c:v>
                </c:pt>
                <c:pt idx="45">
                  <c:v>77300</c:v>
                </c:pt>
                <c:pt idx="46">
                  <c:v>85200</c:v>
                </c:pt>
                <c:pt idx="47">
                  <c:v>106200</c:v>
                </c:pt>
                <c:pt idx="48">
                  <c:v>87700</c:v>
                </c:pt>
                <c:pt idx="49">
                  <c:v>109400</c:v>
                </c:pt>
                <c:pt idx="50">
                  <c:v>117200</c:v>
                </c:pt>
              </c:numCache>
            </c:numRef>
          </c:val>
        </c:ser>
        <c:ser>
          <c:idx val="6"/>
          <c:order val="6"/>
          <c:tx>
            <c:strRef>
              <c:f>'訪日外国人の推移（全国）'!$A$83</c:f>
              <c:strCache>
                <c:ptCount val="1"/>
                <c:pt idx="0">
                  <c:v>台湾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'訪日外国人の推移（全国）'!$B$83:$AZ$83</c:f>
              <c:numCache>
                <c:formatCode>General</c:formatCode>
                <c:ptCount val="51"/>
                <c:pt idx="0">
                  <c:v>97115</c:v>
                </c:pt>
                <c:pt idx="1">
                  <c:v>93446</c:v>
                </c:pt>
                <c:pt idx="2">
                  <c:v>42095</c:v>
                </c:pt>
                <c:pt idx="3">
                  <c:v>35800</c:v>
                </c:pt>
                <c:pt idx="4">
                  <c:v>67958</c:v>
                </c:pt>
                <c:pt idx="5">
                  <c:v>87693</c:v>
                </c:pt>
                <c:pt idx="6">
                  <c:v>113460</c:v>
                </c:pt>
                <c:pt idx="7">
                  <c:v>99126</c:v>
                </c:pt>
                <c:pt idx="8">
                  <c:v>84756</c:v>
                </c:pt>
                <c:pt idx="9">
                  <c:v>108403</c:v>
                </c:pt>
                <c:pt idx="10">
                  <c:v>86207</c:v>
                </c:pt>
                <c:pt idx="11">
                  <c:v>77915</c:v>
                </c:pt>
                <c:pt idx="12">
                  <c:v>125029</c:v>
                </c:pt>
                <c:pt idx="13">
                  <c:v>86275</c:v>
                </c:pt>
                <c:pt idx="14">
                  <c:v>92143</c:v>
                </c:pt>
                <c:pt idx="15">
                  <c:v>138855</c:v>
                </c:pt>
                <c:pt idx="16">
                  <c:v>121055</c:v>
                </c:pt>
                <c:pt idx="17">
                  <c:v>125834</c:v>
                </c:pt>
                <c:pt idx="18">
                  <c:v>160349</c:v>
                </c:pt>
                <c:pt idx="19">
                  <c:v>128667</c:v>
                </c:pt>
                <c:pt idx="20">
                  <c:v>118113</c:v>
                </c:pt>
                <c:pt idx="21">
                  <c:v>135161</c:v>
                </c:pt>
                <c:pt idx="22">
                  <c:v>123292</c:v>
                </c:pt>
                <c:pt idx="23">
                  <c:v>111015</c:v>
                </c:pt>
                <c:pt idx="24">
                  <c:v>111345</c:v>
                </c:pt>
                <c:pt idx="25">
                  <c:v>150273</c:v>
                </c:pt>
                <c:pt idx="26">
                  <c:v>147438</c:v>
                </c:pt>
                <c:pt idx="27">
                  <c:v>197932</c:v>
                </c:pt>
                <c:pt idx="28">
                  <c:v>195715</c:v>
                </c:pt>
                <c:pt idx="29">
                  <c:v>226974</c:v>
                </c:pt>
                <c:pt idx="30">
                  <c:v>238502</c:v>
                </c:pt>
                <c:pt idx="31">
                  <c:v>194944</c:v>
                </c:pt>
                <c:pt idx="32">
                  <c:v>206844</c:v>
                </c:pt>
                <c:pt idx="33">
                  <c:v>213501</c:v>
                </c:pt>
                <c:pt idx="34">
                  <c:v>177949</c:v>
                </c:pt>
                <c:pt idx="35">
                  <c:v>149404</c:v>
                </c:pt>
                <c:pt idx="36">
                  <c:v>196923</c:v>
                </c:pt>
                <c:pt idx="37">
                  <c:v>191235</c:v>
                </c:pt>
                <c:pt idx="38">
                  <c:v>208610</c:v>
                </c:pt>
                <c:pt idx="39">
                  <c:v>257894</c:v>
                </c:pt>
                <c:pt idx="40">
                  <c:v>281997</c:v>
                </c:pt>
                <c:pt idx="41">
                  <c:v>254274</c:v>
                </c:pt>
                <c:pt idx="42">
                  <c:v>279316</c:v>
                </c:pt>
                <c:pt idx="43">
                  <c:v>229900</c:v>
                </c:pt>
                <c:pt idx="44">
                  <c:v>220800</c:v>
                </c:pt>
                <c:pt idx="45">
                  <c:v>260300</c:v>
                </c:pt>
                <c:pt idx="46">
                  <c:v>236500</c:v>
                </c:pt>
                <c:pt idx="47">
                  <c:v>212000</c:v>
                </c:pt>
                <c:pt idx="48">
                  <c:v>217000</c:v>
                </c:pt>
                <c:pt idx="49">
                  <c:v>277600</c:v>
                </c:pt>
                <c:pt idx="50">
                  <c:v>277900</c:v>
                </c:pt>
              </c:numCache>
            </c:numRef>
          </c:val>
        </c:ser>
        <c:ser>
          <c:idx val="7"/>
          <c:order val="7"/>
          <c:tx>
            <c:strRef>
              <c:f>'訪日外国人の推移（全国）'!$A$84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'訪日外国人の推移（全国）'!$B$84:$AZ$84</c:f>
              <c:numCache>
                <c:formatCode>General</c:formatCode>
                <c:ptCount val="51"/>
                <c:pt idx="0">
                  <c:v>268368</c:v>
                </c:pt>
                <c:pt idx="1">
                  <c:v>231640</c:v>
                </c:pt>
                <c:pt idx="2">
                  <c:v>89121</c:v>
                </c:pt>
                <c:pt idx="3">
                  <c:v>63790</c:v>
                </c:pt>
                <c:pt idx="4">
                  <c:v>84014</c:v>
                </c:pt>
                <c:pt idx="5">
                  <c:v>103817</c:v>
                </c:pt>
                <c:pt idx="6">
                  <c:v>140053</c:v>
                </c:pt>
                <c:pt idx="7">
                  <c:v>147030</c:v>
                </c:pt>
                <c:pt idx="8">
                  <c:v>122436</c:v>
                </c:pt>
                <c:pt idx="9">
                  <c:v>132259</c:v>
                </c:pt>
                <c:pt idx="10">
                  <c:v>134009</c:v>
                </c:pt>
                <c:pt idx="11">
                  <c:v>141536</c:v>
                </c:pt>
                <c:pt idx="12">
                  <c:v>173397</c:v>
                </c:pt>
                <c:pt idx="13">
                  <c:v>169206</c:v>
                </c:pt>
                <c:pt idx="14">
                  <c:v>150615</c:v>
                </c:pt>
                <c:pt idx="15">
                  <c:v>152722</c:v>
                </c:pt>
                <c:pt idx="16">
                  <c:v>157398</c:v>
                </c:pt>
                <c:pt idx="17">
                  <c:v>152160</c:v>
                </c:pt>
                <c:pt idx="18">
                  <c:v>189687</c:v>
                </c:pt>
                <c:pt idx="19">
                  <c:v>201733</c:v>
                </c:pt>
                <c:pt idx="20">
                  <c:v>145707</c:v>
                </c:pt>
                <c:pt idx="21">
                  <c:v>168136</c:v>
                </c:pt>
                <c:pt idx="22">
                  <c:v>183536</c:v>
                </c:pt>
                <c:pt idx="23">
                  <c:v>199950</c:v>
                </c:pt>
                <c:pt idx="24">
                  <c:v>234456</c:v>
                </c:pt>
                <c:pt idx="25">
                  <c:v>234390</c:v>
                </c:pt>
                <c:pt idx="26">
                  <c:v>206946</c:v>
                </c:pt>
                <c:pt idx="27">
                  <c:v>204220</c:v>
                </c:pt>
                <c:pt idx="28">
                  <c:v>228670</c:v>
                </c:pt>
                <c:pt idx="29">
                  <c:v>211465</c:v>
                </c:pt>
                <c:pt idx="30">
                  <c:v>243992</c:v>
                </c:pt>
                <c:pt idx="31">
                  <c:v>215498</c:v>
                </c:pt>
                <c:pt idx="32">
                  <c:v>164499</c:v>
                </c:pt>
                <c:pt idx="33">
                  <c:v>158273</c:v>
                </c:pt>
                <c:pt idx="34">
                  <c:v>170901</c:v>
                </c:pt>
                <c:pt idx="35">
                  <c:v>182846</c:v>
                </c:pt>
                <c:pt idx="36">
                  <c:v>255517</c:v>
                </c:pt>
                <c:pt idx="37">
                  <c:v>231502</c:v>
                </c:pt>
                <c:pt idx="38">
                  <c:v>192078</c:v>
                </c:pt>
                <c:pt idx="39">
                  <c:v>193998</c:v>
                </c:pt>
                <c:pt idx="40">
                  <c:v>195263</c:v>
                </c:pt>
                <c:pt idx="41">
                  <c:v>207588</c:v>
                </c:pt>
                <c:pt idx="42">
                  <c:v>250741</c:v>
                </c:pt>
                <c:pt idx="43">
                  <c:v>251400</c:v>
                </c:pt>
                <c:pt idx="44">
                  <c:v>217700</c:v>
                </c:pt>
                <c:pt idx="45">
                  <c:v>249600</c:v>
                </c:pt>
                <c:pt idx="46">
                  <c:v>239000</c:v>
                </c:pt>
                <c:pt idx="47">
                  <c:v>270900</c:v>
                </c:pt>
                <c:pt idx="48">
                  <c:v>358100</c:v>
                </c:pt>
                <c:pt idx="49">
                  <c:v>321600</c:v>
                </c:pt>
                <c:pt idx="50">
                  <c:v>268200</c:v>
                </c:pt>
              </c:numCache>
            </c:numRef>
          </c:val>
        </c:ser>
        <c:ser>
          <c:idx val="8"/>
          <c:order val="8"/>
          <c:tx>
            <c:strRef>
              <c:f>'訪日外国人の推移（全国）'!$A$85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'訪日外国人の推移（全国）'!$B$76:$AZ$76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'訪日外国人の推移（全国）'!$B$85:$AZ$85</c:f>
              <c:numCache>
                <c:formatCode>General</c:formatCode>
                <c:ptCount val="51"/>
                <c:pt idx="0">
                  <c:v>99131</c:v>
                </c:pt>
                <c:pt idx="1">
                  <c:v>105362</c:v>
                </c:pt>
                <c:pt idx="2">
                  <c:v>6245</c:v>
                </c:pt>
                <c:pt idx="3">
                  <c:v>76164</c:v>
                </c:pt>
                <c:pt idx="4">
                  <c:v>58608</c:v>
                </c:pt>
                <c:pt idx="5">
                  <c:v>61419</c:v>
                </c:pt>
                <c:pt idx="6">
                  <c:v>86963</c:v>
                </c:pt>
                <c:pt idx="7">
                  <c:v>102640</c:v>
                </c:pt>
                <c:pt idx="8">
                  <c:v>112498</c:v>
                </c:pt>
                <c:pt idx="9">
                  <c:v>106174</c:v>
                </c:pt>
                <c:pt idx="10">
                  <c:v>92154</c:v>
                </c:pt>
                <c:pt idx="11">
                  <c:v>79688</c:v>
                </c:pt>
                <c:pt idx="12">
                  <c:v>138351</c:v>
                </c:pt>
                <c:pt idx="13">
                  <c:v>82667</c:v>
                </c:pt>
                <c:pt idx="14">
                  <c:v>130293</c:v>
                </c:pt>
                <c:pt idx="15">
                  <c:v>149542</c:v>
                </c:pt>
                <c:pt idx="16">
                  <c:v>113349</c:v>
                </c:pt>
                <c:pt idx="17">
                  <c:v>125943</c:v>
                </c:pt>
                <c:pt idx="18">
                  <c:v>204152</c:v>
                </c:pt>
                <c:pt idx="19">
                  <c:v>190143</c:v>
                </c:pt>
                <c:pt idx="20">
                  <c:v>121550</c:v>
                </c:pt>
                <c:pt idx="21">
                  <c:v>69631</c:v>
                </c:pt>
                <c:pt idx="22">
                  <c:v>51898</c:v>
                </c:pt>
                <c:pt idx="23">
                  <c:v>52336</c:v>
                </c:pt>
                <c:pt idx="24">
                  <c:v>72301</c:v>
                </c:pt>
                <c:pt idx="25">
                  <c:v>80903</c:v>
                </c:pt>
                <c:pt idx="26">
                  <c:v>102265</c:v>
                </c:pt>
                <c:pt idx="27">
                  <c:v>100160</c:v>
                </c:pt>
                <c:pt idx="28">
                  <c:v>81571</c:v>
                </c:pt>
                <c:pt idx="29">
                  <c:v>98996</c:v>
                </c:pt>
                <c:pt idx="30">
                  <c:v>139905</c:v>
                </c:pt>
                <c:pt idx="31">
                  <c:v>162288</c:v>
                </c:pt>
                <c:pt idx="32">
                  <c:v>156201</c:v>
                </c:pt>
                <c:pt idx="33">
                  <c:v>121335</c:v>
                </c:pt>
                <c:pt idx="34">
                  <c:v>101940</c:v>
                </c:pt>
                <c:pt idx="35">
                  <c:v>96572</c:v>
                </c:pt>
                <c:pt idx="36">
                  <c:v>155605</c:v>
                </c:pt>
                <c:pt idx="37">
                  <c:v>138236</c:v>
                </c:pt>
                <c:pt idx="38">
                  <c:v>184064</c:v>
                </c:pt>
                <c:pt idx="39">
                  <c:v>190558</c:v>
                </c:pt>
                <c:pt idx="40">
                  <c:v>165784</c:v>
                </c:pt>
                <c:pt idx="41">
                  <c:v>173046</c:v>
                </c:pt>
                <c:pt idx="42">
                  <c:v>281309</c:v>
                </c:pt>
                <c:pt idx="43">
                  <c:v>253900</c:v>
                </c:pt>
                <c:pt idx="44">
                  <c:v>246100</c:v>
                </c:pt>
                <c:pt idx="45">
                  <c:v>223300</c:v>
                </c:pt>
                <c:pt idx="46">
                  <c:v>207500</c:v>
                </c:pt>
                <c:pt idx="47">
                  <c:v>190400</c:v>
                </c:pt>
                <c:pt idx="48">
                  <c:v>226300</c:v>
                </c:pt>
                <c:pt idx="49">
                  <c:v>359100</c:v>
                </c:pt>
                <c:pt idx="50">
                  <c:v>338200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968272"/>
        <c:axId val="241968664"/>
      </c:barChart>
      <c:catAx>
        <c:axId val="24196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68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968664"/>
        <c:scaling>
          <c:orientation val="minMax"/>
          <c:max val="16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68272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26000393024164"/>
          <c:y val="0.10280952831847635"/>
          <c:w val="7.2947449158635227E-2"/>
          <c:h val="0.39593830738431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92344"/>
        <c:axId val="232492736"/>
      </c:barChart>
      <c:catAx>
        <c:axId val="232492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49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4927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492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93520"/>
        <c:axId val="232493912"/>
      </c:barChart>
      <c:catAx>
        <c:axId val="23249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493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4939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493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合計!#REF!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合計!#REF!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合計!#REF!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94696"/>
        <c:axId val="232495088"/>
      </c:barChart>
      <c:catAx>
        <c:axId val="232494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2495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495088"/>
        <c:scaling>
          <c:orientation val="minMax"/>
          <c:max val="16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249469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95872"/>
        <c:axId val="232131520"/>
      </c:barChart>
      <c:catAx>
        <c:axId val="232495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131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13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495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32304"/>
        <c:axId val="232132696"/>
      </c:barChart>
      <c:catAx>
        <c:axId val="23213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132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13269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132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33480"/>
        <c:axId val="232133872"/>
      </c:barChart>
      <c:catAx>
        <c:axId val="232133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13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13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1334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34656"/>
        <c:axId val="232135048"/>
      </c:barChart>
      <c:catAx>
        <c:axId val="23213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135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13504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134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65600"/>
        <c:axId val="229665992"/>
      </c:barChart>
      <c:catAx>
        <c:axId val="22966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65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66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65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33928"/>
        <c:axId val="232981816"/>
      </c:barChart>
      <c:catAx>
        <c:axId val="232733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981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9818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733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66776"/>
        <c:axId val="229667168"/>
      </c:barChart>
      <c:catAx>
        <c:axId val="22966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6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66716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66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67952"/>
        <c:axId val="229668344"/>
      </c:barChart>
      <c:catAx>
        <c:axId val="22966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68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66834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67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69128"/>
        <c:axId val="229669520"/>
      </c:barChart>
      <c:catAx>
        <c:axId val="229669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6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66952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69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70304"/>
        <c:axId val="229670696"/>
      </c:barChart>
      <c:catAx>
        <c:axId val="22967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70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670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70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71480"/>
        <c:axId val="229671872"/>
      </c:barChart>
      <c:catAx>
        <c:axId val="229671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71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67187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71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72656"/>
        <c:axId val="229474168"/>
      </c:barChart>
      <c:catAx>
        <c:axId val="22967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474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7416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672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74952"/>
        <c:axId val="229475344"/>
      </c:barChart>
      <c:catAx>
        <c:axId val="229474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47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7534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474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76128"/>
        <c:axId val="229476520"/>
      </c:barChart>
      <c:catAx>
        <c:axId val="22947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476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7652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47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9925681255164E-2"/>
          <c:y val="7.5428494847911476E-2"/>
          <c:w val="0.88285095470318609"/>
          <c:h val="0.820207217523286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合計!$B$20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合計!$C$20:$N$20</c:f>
              <c:numCache>
                <c:formatCode>#,##0.0</c:formatCode>
                <c:ptCount val="12"/>
                <c:pt idx="0">
                  <c:v>567.19600000000003</c:v>
                </c:pt>
                <c:pt idx="1">
                  <c:v>750.94799999999998</c:v>
                </c:pt>
                <c:pt idx="2">
                  <c:v>852.53399999999999</c:v>
                </c:pt>
                <c:pt idx="3">
                  <c:v>1072.961</c:v>
                </c:pt>
                <c:pt idx="4">
                  <c:v>1300.5730000000001</c:v>
                </c:pt>
                <c:pt idx="5">
                  <c:v>1137.059</c:v>
                </c:pt>
                <c:pt idx="6">
                  <c:v>1016.229</c:v>
                </c:pt>
                <c:pt idx="7">
                  <c:v>797.08799999999997</c:v>
                </c:pt>
                <c:pt idx="8">
                  <c:v>845.68299999999999</c:v>
                </c:pt>
                <c:pt idx="9">
                  <c:v>765.92</c:v>
                </c:pt>
                <c:pt idx="10">
                  <c:v>791.71900000000005</c:v>
                </c:pt>
                <c:pt idx="11">
                  <c:v>897.39300000000003</c:v>
                </c:pt>
              </c:numCache>
            </c:numRef>
          </c:val>
        </c:ser>
        <c:ser>
          <c:idx val="2"/>
          <c:order val="2"/>
          <c:tx>
            <c:strRef>
              <c:f>合計!$B$21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合計!$C$21:$N$21</c:f>
              <c:numCache>
                <c:formatCode>#,##0.0</c:formatCode>
                <c:ptCount val="12"/>
                <c:pt idx="0">
                  <c:v>754.56100000000004</c:v>
                </c:pt>
                <c:pt idx="1">
                  <c:v>920.27200000000005</c:v>
                </c:pt>
                <c:pt idx="2">
                  <c:v>1016.254</c:v>
                </c:pt>
                <c:pt idx="3">
                  <c:v>1126.345</c:v>
                </c:pt>
                <c:pt idx="4">
                  <c:v>1388.5350000000001</c:v>
                </c:pt>
                <c:pt idx="5">
                  <c:v>1169.7739999999999</c:v>
                </c:pt>
                <c:pt idx="6">
                  <c:v>1071.171</c:v>
                </c:pt>
                <c:pt idx="7">
                  <c:v>865.59400000000005</c:v>
                </c:pt>
                <c:pt idx="8">
                  <c:v>893.94299999999998</c:v>
                </c:pt>
                <c:pt idx="9">
                  <c:v>778.34500000000003</c:v>
                </c:pt>
                <c:pt idx="10">
                  <c:v>824.15599999999995</c:v>
                </c:pt>
                <c:pt idx="11">
                  <c:v>913.51300000000003</c:v>
                </c:pt>
              </c:numCache>
            </c:numRef>
          </c:val>
        </c:ser>
        <c:ser>
          <c:idx val="3"/>
          <c:order val="3"/>
          <c:tx>
            <c:strRef>
              <c:f>合計!$B$22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合計!$C$22:$N$22</c:f>
              <c:numCache>
                <c:formatCode>#,##0.0</c:formatCode>
                <c:ptCount val="12"/>
                <c:pt idx="0">
                  <c:v>784.18200000000002</c:v>
                </c:pt>
                <c:pt idx="1">
                  <c:v>990.05200000000002</c:v>
                </c:pt>
                <c:pt idx="2">
                  <c:v>1077.8150000000001</c:v>
                </c:pt>
                <c:pt idx="3">
                  <c:v>1181.693</c:v>
                </c:pt>
                <c:pt idx="4">
                  <c:v>1422.848</c:v>
                </c:pt>
                <c:pt idx="5">
                  <c:v>1217.855</c:v>
                </c:pt>
                <c:pt idx="6">
                  <c:v>1112.0229999999999</c:v>
                </c:pt>
                <c:pt idx="7">
                  <c:v>907.12699999999995</c:v>
                </c:pt>
                <c:pt idx="8">
                  <c:v>926.22299999999996</c:v>
                </c:pt>
                <c:pt idx="9">
                  <c:v>845.149</c:v>
                </c:pt>
                <c:pt idx="10">
                  <c:v>827.43799999999999</c:v>
                </c:pt>
                <c:pt idx="11">
                  <c:v>975.91</c:v>
                </c:pt>
              </c:numCache>
            </c:numRef>
          </c:val>
        </c:ser>
        <c:ser>
          <c:idx val="4"/>
          <c:order val="4"/>
          <c:tx>
            <c:strRef>
              <c:f>合計!$B$23</c:f>
              <c:strCache>
                <c:ptCount val="1"/>
                <c:pt idx="0">
                  <c:v>平成26年度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合計!$C$23:$N$23</c:f>
              <c:numCache>
                <c:formatCode>#,##0.0</c:formatCode>
                <c:ptCount val="12"/>
                <c:pt idx="0">
                  <c:v>785.73299999999995</c:v>
                </c:pt>
                <c:pt idx="1">
                  <c:v>991.49599999999998</c:v>
                </c:pt>
                <c:pt idx="2">
                  <c:v>1052.68</c:v>
                </c:pt>
                <c:pt idx="3">
                  <c:v>1179.8599999999999</c:v>
                </c:pt>
                <c:pt idx="4">
                  <c:v>1395.674</c:v>
                </c:pt>
                <c:pt idx="5">
                  <c:v>1216.1489999999999</c:v>
                </c:pt>
                <c:pt idx="6">
                  <c:v>1110.75</c:v>
                </c:pt>
                <c:pt idx="7">
                  <c:v>927.43100000000004</c:v>
                </c:pt>
                <c:pt idx="8">
                  <c:v>927.73699999999997</c:v>
                </c:pt>
                <c:pt idx="9">
                  <c:v>848.49099999999999</c:v>
                </c:pt>
                <c:pt idx="10">
                  <c:v>894.81200000000001</c:v>
                </c:pt>
                <c:pt idx="11">
                  <c:v>977.37599999999998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77304"/>
        <c:axId val="2294776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合計!$C$19:$N$19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29477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47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77696"/>
        <c:scaling>
          <c:orientation val="minMax"/>
          <c:max val="155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3.0516749308411622E-2"/>
              <c:y val="1.97061239831821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477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78940366988322"/>
          <c:y val="0.1797622521692378"/>
          <c:w val="0.10322047894302233"/>
          <c:h val="0.25806451612903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78480"/>
        <c:axId val="229478872"/>
      </c:lineChart>
      <c:catAx>
        <c:axId val="229478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478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78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478480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982600"/>
        <c:axId val="232982992"/>
      </c:barChart>
      <c:catAx>
        <c:axId val="232982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982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98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982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3991345449044E-2"/>
          <c:y val="5.2301308656377339E-2"/>
          <c:w val="0.83268514131092741"/>
          <c:h val="0.872385828388373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'直接入国外国人の推移（北海道）'!$A$33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'直接入国外国人の推移（北海道）'!$B$32:$M$32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'直接入国外国人の推移（北海道）'!$B$33:$M$33</c:f>
              <c:numCache>
                <c:formatCode>#,##0_);[Red]\(#,##0\)</c:formatCode>
                <c:ptCount val="12"/>
                <c:pt idx="0">
                  <c:v>4187</c:v>
                </c:pt>
                <c:pt idx="1">
                  <c:v>9426</c:v>
                </c:pt>
                <c:pt idx="2">
                  <c:v>18835</c:v>
                </c:pt>
                <c:pt idx="3">
                  <c:v>33755</c:v>
                </c:pt>
                <c:pt idx="4">
                  <c:v>36578</c:v>
                </c:pt>
                <c:pt idx="5">
                  <c:v>22063</c:v>
                </c:pt>
                <c:pt idx="6">
                  <c:v>30898</c:v>
                </c:pt>
                <c:pt idx="7">
                  <c:v>22790</c:v>
                </c:pt>
                <c:pt idx="8">
                  <c:v>44344</c:v>
                </c:pt>
                <c:pt idx="9">
                  <c:v>59328</c:v>
                </c:pt>
                <c:pt idx="10">
                  <c:v>42149</c:v>
                </c:pt>
                <c:pt idx="11">
                  <c:v>26489</c:v>
                </c:pt>
              </c:numCache>
            </c:numRef>
          </c:val>
        </c:ser>
        <c:ser>
          <c:idx val="2"/>
          <c:order val="2"/>
          <c:tx>
            <c:strRef>
              <c:f>'直接入国外国人の推移（北海道）'!$A$34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'直接入国外国人の推移（北海道）'!$B$32:$M$32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'直接入国外国人の推移（北海道）'!$B$34:$M$34</c:f>
              <c:numCache>
                <c:formatCode>#,##0_);[Red]\(#,##0\)</c:formatCode>
                <c:ptCount val="12"/>
                <c:pt idx="0">
                  <c:v>22198</c:v>
                </c:pt>
                <c:pt idx="1">
                  <c:v>30748</c:v>
                </c:pt>
                <c:pt idx="2">
                  <c:v>33912</c:v>
                </c:pt>
                <c:pt idx="3">
                  <c:v>55695</c:v>
                </c:pt>
                <c:pt idx="4">
                  <c:v>53355</c:v>
                </c:pt>
                <c:pt idx="5">
                  <c:v>30307</c:v>
                </c:pt>
                <c:pt idx="6">
                  <c:v>35044</c:v>
                </c:pt>
                <c:pt idx="7">
                  <c:v>26484</c:v>
                </c:pt>
                <c:pt idx="8">
                  <c:v>49567</c:v>
                </c:pt>
                <c:pt idx="9">
                  <c:v>47125</c:v>
                </c:pt>
                <c:pt idx="10">
                  <c:v>58325</c:v>
                </c:pt>
                <c:pt idx="11">
                  <c:v>40094</c:v>
                </c:pt>
              </c:numCache>
            </c:numRef>
          </c:val>
        </c:ser>
        <c:ser>
          <c:idx val="3"/>
          <c:order val="3"/>
          <c:tx>
            <c:strRef>
              <c:f>'直接入国外国人の推移（北海道）'!$A$35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'直接入国外国人の推移（北海道）'!$B$32:$M$32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'直接入国外国人の推移（北海道）'!$B$35:$M$35</c:f>
              <c:numCache>
                <c:formatCode>#,##0_);[Red]\(#,##0\)</c:formatCode>
                <c:ptCount val="12"/>
                <c:pt idx="0">
                  <c:v>31415</c:v>
                </c:pt>
                <c:pt idx="1">
                  <c:v>42491</c:v>
                </c:pt>
                <c:pt idx="2">
                  <c:v>53576</c:v>
                </c:pt>
                <c:pt idx="3">
                  <c:v>78858</c:v>
                </c:pt>
                <c:pt idx="4">
                  <c:v>68015</c:v>
                </c:pt>
                <c:pt idx="5">
                  <c:v>48158</c:v>
                </c:pt>
                <c:pt idx="6">
                  <c:v>54498</c:v>
                </c:pt>
                <c:pt idx="7">
                  <c:v>42053</c:v>
                </c:pt>
                <c:pt idx="8">
                  <c:v>67088</c:v>
                </c:pt>
                <c:pt idx="9">
                  <c:v>71021</c:v>
                </c:pt>
                <c:pt idx="10">
                  <c:v>75381</c:v>
                </c:pt>
                <c:pt idx="11">
                  <c:v>49858</c:v>
                </c:pt>
              </c:numCache>
            </c:numRef>
          </c:val>
        </c:ser>
        <c:ser>
          <c:idx val="4"/>
          <c:order val="4"/>
          <c:tx>
            <c:strRef>
              <c:f>'直接入国外国人の推移（北海道）'!$A$36</c:f>
              <c:strCache>
                <c:ptCount val="1"/>
                <c:pt idx="0">
                  <c:v>平成26年度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'直接入国外国人の推移（北海道）'!$B$32:$M$32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'直接入国外国人の推移（北海道）'!$B$36:$M$36</c:f>
              <c:numCache>
                <c:formatCode>#,##0_);[Red]\(#,##0\)</c:formatCode>
                <c:ptCount val="12"/>
                <c:pt idx="0">
                  <c:v>44015</c:v>
                </c:pt>
                <c:pt idx="1">
                  <c:v>57333</c:v>
                </c:pt>
                <c:pt idx="2">
                  <c:v>57444</c:v>
                </c:pt>
                <c:pt idx="3">
                  <c:v>103012</c:v>
                </c:pt>
                <c:pt idx="4">
                  <c:v>85547</c:v>
                </c:pt>
                <c:pt idx="5">
                  <c:v>56609</c:v>
                </c:pt>
                <c:pt idx="6">
                  <c:v>73543</c:v>
                </c:pt>
                <c:pt idx="7">
                  <c:v>63013</c:v>
                </c:pt>
                <c:pt idx="8">
                  <c:v>98923</c:v>
                </c:pt>
                <c:pt idx="9">
                  <c:v>94804</c:v>
                </c:pt>
                <c:pt idx="10">
                  <c:v>110904</c:v>
                </c:pt>
                <c:pt idx="11">
                  <c:v>81856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79656"/>
        <c:axId val="2294800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'直接入国外国人の推移（北海道）'!$B$32:$M$32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29479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48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8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479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871628011479109"/>
          <c:y val="0.33054437233002776"/>
          <c:w val="0.10194552529182876"/>
          <c:h val="0.2949792991357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80832"/>
        <c:axId val="229481224"/>
      </c:barChart>
      <c:catAx>
        <c:axId val="229480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481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81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9480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69408"/>
        <c:axId val="234269800"/>
      </c:barChart>
      <c:catAx>
        <c:axId val="23426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69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269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69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70584"/>
        <c:axId val="234270976"/>
      </c:barChart>
      <c:catAx>
        <c:axId val="234270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2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0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71760"/>
        <c:axId val="234272152"/>
      </c:barChart>
      <c:catAx>
        <c:axId val="23427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2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272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1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72936"/>
        <c:axId val="234273328"/>
      </c:barChart>
      <c:catAx>
        <c:axId val="234272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3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27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2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74112"/>
        <c:axId val="234274504"/>
      </c:barChart>
      <c:catAx>
        <c:axId val="23427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4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274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4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75288"/>
        <c:axId val="234275680"/>
      </c:barChart>
      <c:catAx>
        <c:axId val="23427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27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5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76464"/>
        <c:axId val="234276856"/>
      </c:barChart>
      <c:catAx>
        <c:axId val="234276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6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276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4276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71872"/>
        <c:axId val="235172264"/>
      </c:barChart>
      <c:catAx>
        <c:axId val="235171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2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172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1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983776"/>
        <c:axId val="232984168"/>
      </c:barChart>
      <c:catAx>
        <c:axId val="23298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984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98416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983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73048"/>
        <c:axId val="235173440"/>
      </c:barChart>
      <c:catAx>
        <c:axId val="235173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17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3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74224"/>
        <c:axId val="235174616"/>
      </c:barChart>
      <c:catAx>
        <c:axId val="23517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4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174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4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航空機!#REF!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航空機!#REF!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航空機!#REF!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75400"/>
        <c:axId val="235175792"/>
      </c:barChart>
      <c:catAx>
        <c:axId val="235175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517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175792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5175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76576"/>
        <c:axId val="235176968"/>
      </c:barChart>
      <c:catAx>
        <c:axId val="23517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6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176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6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77752"/>
        <c:axId val="235178144"/>
      </c:barChart>
      <c:catAx>
        <c:axId val="235177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17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7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78928"/>
        <c:axId val="235798176"/>
      </c:barChart>
      <c:catAx>
        <c:axId val="235178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79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79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178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98960"/>
        <c:axId val="235799352"/>
      </c:barChart>
      <c:catAx>
        <c:axId val="23579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799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799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798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00136"/>
        <c:axId val="235800528"/>
      </c:barChart>
      <c:catAx>
        <c:axId val="235800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80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0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01312"/>
        <c:axId val="235801704"/>
      </c:barChart>
      <c:catAx>
        <c:axId val="23580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1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801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1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02488"/>
        <c:axId val="235802880"/>
      </c:barChart>
      <c:catAx>
        <c:axId val="235802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2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07160"/>
        <c:axId val="231807552"/>
      </c:barChart>
      <c:catAx>
        <c:axId val="23180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807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0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807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03664"/>
        <c:axId val="235804056"/>
      </c:barChart>
      <c:catAx>
        <c:axId val="23580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4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804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3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04840"/>
        <c:axId val="235805232"/>
      </c:barChart>
      <c:catAx>
        <c:axId val="235804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5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580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5804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97480"/>
        <c:axId val="236197872"/>
      </c:barChart>
      <c:catAx>
        <c:axId val="236197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197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19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1974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98656"/>
        <c:axId val="236199048"/>
      </c:barChart>
      <c:catAx>
        <c:axId val="23619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199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199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1986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25728760092081E-2"/>
          <c:y val="0.13911304017397005"/>
          <c:w val="0.79266090554262181"/>
          <c:h val="0.756049131380272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航空機!$B$32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航空機!$C$32:$N$32</c:f>
              <c:numCache>
                <c:formatCode>#,##0.0</c:formatCode>
                <c:ptCount val="12"/>
                <c:pt idx="0">
                  <c:v>477.88099999999997</c:v>
                </c:pt>
                <c:pt idx="1">
                  <c:v>632.32299999999998</c:v>
                </c:pt>
                <c:pt idx="2">
                  <c:v>737.08</c:v>
                </c:pt>
                <c:pt idx="3">
                  <c:v>902.06100000000004</c:v>
                </c:pt>
                <c:pt idx="4">
                  <c:v>1027.6769999999999</c:v>
                </c:pt>
                <c:pt idx="5">
                  <c:v>966.20100000000002</c:v>
                </c:pt>
                <c:pt idx="6">
                  <c:v>879.66499999999996</c:v>
                </c:pt>
                <c:pt idx="7">
                  <c:v>701.16700000000003</c:v>
                </c:pt>
                <c:pt idx="8">
                  <c:v>725.36900000000003</c:v>
                </c:pt>
                <c:pt idx="9">
                  <c:v>678.149</c:v>
                </c:pt>
                <c:pt idx="10">
                  <c:v>716.33799999999997</c:v>
                </c:pt>
                <c:pt idx="11">
                  <c:v>788.54200000000003</c:v>
                </c:pt>
              </c:numCache>
            </c:numRef>
          </c:val>
        </c:ser>
        <c:ser>
          <c:idx val="2"/>
          <c:order val="2"/>
          <c:tx>
            <c:strRef>
              <c:f>航空機!$B$33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航空機!$C$33:$N$33</c:f>
              <c:numCache>
                <c:formatCode>#,##0.0</c:formatCode>
                <c:ptCount val="12"/>
                <c:pt idx="0">
                  <c:v>642.78099999999995</c:v>
                </c:pt>
                <c:pt idx="1">
                  <c:v>774.69</c:v>
                </c:pt>
                <c:pt idx="2">
                  <c:v>870.03399999999999</c:v>
                </c:pt>
                <c:pt idx="3">
                  <c:v>944.11900000000003</c:v>
                </c:pt>
                <c:pt idx="4">
                  <c:v>1104.499</c:v>
                </c:pt>
                <c:pt idx="5">
                  <c:v>1008.6660000000001</c:v>
                </c:pt>
                <c:pt idx="6">
                  <c:v>943.803</c:v>
                </c:pt>
                <c:pt idx="7">
                  <c:v>767.19299999999998</c:v>
                </c:pt>
                <c:pt idx="8">
                  <c:v>776.96600000000001</c:v>
                </c:pt>
                <c:pt idx="9">
                  <c:v>695.28</c:v>
                </c:pt>
                <c:pt idx="10">
                  <c:v>747.56</c:v>
                </c:pt>
                <c:pt idx="11">
                  <c:v>810.17700000000002</c:v>
                </c:pt>
              </c:numCache>
            </c:numRef>
          </c:val>
        </c:ser>
        <c:ser>
          <c:idx val="3"/>
          <c:order val="3"/>
          <c:tx>
            <c:strRef>
              <c:f>航空機!$B$34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航空機!$C$34:$N$34</c:f>
              <c:numCache>
                <c:formatCode>#,##0.0</c:formatCode>
                <c:ptCount val="12"/>
                <c:pt idx="0">
                  <c:v>674.32</c:v>
                </c:pt>
                <c:pt idx="1">
                  <c:v>841.34799999999996</c:v>
                </c:pt>
                <c:pt idx="2">
                  <c:v>931.99099999999999</c:v>
                </c:pt>
                <c:pt idx="3">
                  <c:v>993.91</c:v>
                </c:pt>
                <c:pt idx="4">
                  <c:v>1149.7550000000001</c:v>
                </c:pt>
                <c:pt idx="5">
                  <c:v>1063.8050000000001</c:v>
                </c:pt>
                <c:pt idx="6">
                  <c:v>984.78399999999999</c:v>
                </c:pt>
                <c:pt idx="7">
                  <c:v>809.53599999999994</c:v>
                </c:pt>
                <c:pt idx="8">
                  <c:v>812.33100000000002</c:v>
                </c:pt>
                <c:pt idx="9">
                  <c:v>760.28499999999997</c:v>
                </c:pt>
                <c:pt idx="10">
                  <c:v>752.42200000000003</c:v>
                </c:pt>
                <c:pt idx="11">
                  <c:v>868.75</c:v>
                </c:pt>
              </c:numCache>
            </c:numRef>
          </c:val>
        </c:ser>
        <c:ser>
          <c:idx val="4"/>
          <c:order val="4"/>
          <c:tx>
            <c:strRef>
              <c:f>航空機!$B$35</c:f>
              <c:strCache>
                <c:ptCount val="1"/>
                <c:pt idx="0">
                  <c:v>平成26年度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航空機!$C$35:$N$35</c:f>
              <c:numCache>
                <c:formatCode>#,##0.0</c:formatCode>
                <c:ptCount val="12"/>
                <c:pt idx="0">
                  <c:v>683.803</c:v>
                </c:pt>
                <c:pt idx="1">
                  <c:v>846.52700000000004</c:v>
                </c:pt>
                <c:pt idx="2">
                  <c:v>915.51800000000003</c:v>
                </c:pt>
                <c:pt idx="3">
                  <c:v>1013.5940000000001</c:v>
                </c:pt>
                <c:pt idx="4">
                  <c:v>1144.9839999999999</c:v>
                </c:pt>
                <c:pt idx="5">
                  <c:v>1065.165</c:v>
                </c:pt>
                <c:pt idx="6">
                  <c:v>987.73699999999997</c:v>
                </c:pt>
                <c:pt idx="7">
                  <c:v>828.08</c:v>
                </c:pt>
                <c:pt idx="8">
                  <c:v>818.30200000000002</c:v>
                </c:pt>
                <c:pt idx="9">
                  <c:v>764.726</c:v>
                </c:pt>
                <c:pt idx="10">
                  <c:v>813.28899999999999</c:v>
                </c:pt>
                <c:pt idx="11">
                  <c:v>876.74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99832"/>
        <c:axId val="236200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航空機!$C$31:$N$31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36199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20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200224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7.5229357798165142E-2"/>
              <c:y val="3.6290322580645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199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495005754735322"/>
          <c:y val="0.16949102154309917"/>
          <c:w val="0.11649814142472352"/>
          <c:h val="0.31163784724929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01008"/>
        <c:axId val="236201400"/>
      </c:barChart>
      <c:catAx>
        <c:axId val="23620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201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201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201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02184"/>
        <c:axId val="236202576"/>
      </c:barChart>
      <c:catAx>
        <c:axId val="236202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202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20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202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03360"/>
        <c:axId val="236203752"/>
      </c:barChart>
      <c:catAx>
        <c:axId val="23620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203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203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203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04536"/>
        <c:axId val="236204928"/>
      </c:barChart>
      <c:catAx>
        <c:axId val="23620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20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2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204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73544"/>
        <c:axId val="236773936"/>
      </c:barChart>
      <c:catAx>
        <c:axId val="236773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77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3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08336"/>
        <c:axId val="231808728"/>
      </c:barChart>
      <c:catAx>
        <c:axId val="231808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808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0872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808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74720"/>
        <c:axId val="236775112"/>
      </c:barChart>
      <c:catAx>
        <c:axId val="23677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5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775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4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75896"/>
        <c:axId val="236776288"/>
      </c:barChart>
      <c:catAx>
        <c:axId val="236775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77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5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77072"/>
        <c:axId val="236777464"/>
      </c:barChart>
      <c:catAx>
        <c:axId val="236777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7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777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7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78248"/>
        <c:axId val="236778640"/>
      </c:barChart>
      <c:catAx>
        <c:axId val="23677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77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8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79424"/>
        <c:axId val="236779816"/>
      </c:barChart>
      <c:catAx>
        <c:axId val="23677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9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779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79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80600"/>
        <c:axId val="237813576"/>
      </c:barChart>
      <c:catAx>
        <c:axId val="23678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3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13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6780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ＪＲ!#REF!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ＪＲ!#REF!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ＪＲ!#REF!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14360"/>
        <c:axId val="237814752"/>
      </c:barChart>
      <c:catAx>
        <c:axId val="237814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781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14752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7814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15536"/>
        <c:axId val="237815928"/>
      </c:barChart>
      <c:catAx>
        <c:axId val="23781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5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15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5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16712"/>
        <c:axId val="237817104"/>
      </c:barChart>
      <c:catAx>
        <c:axId val="237816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1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6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17888"/>
        <c:axId val="237818280"/>
      </c:barChart>
      <c:catAx>
        <c:axId val="237817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8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18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7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09512"/>
        <c:axId val="231809904"/>
      </c:barChart>
      <c:catAx>
        <c:axId val="23180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809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099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809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19064"/>
        <c:axId val="237819456"/>
      </c:barChart>
      <c:catAx>
        <c:axId val="237819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1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19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20240"/>
        <c:axId val="237820632"/>
      </c:barChart>
      <c:catAx>
        <c:axId val="23782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20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20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820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85616"/>
        <c:axId val="237986008"/>
      </c:barChart>
      <c:catAx>
        <c:axId val="23798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86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86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85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86792"/>
        <c:axId val="237987184"/>
      </c:barChart>
      <c:catAx>
        <c:axId val="23798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8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8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86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87968"/>
        <c:axId val="237988360"/>
      </c:barChart>
      <c:catAx>
        <c:axId val="23798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88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88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87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89144"/>
        <c:axId val="237989536"/>
      </c:barChart>
      <c:catAx>
        <c:axId val="23798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89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8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89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0320"/>
        <c:axId val="237990712"/>
      </c:barChart>
      <c:catAx>
        <c:axId val="23799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0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0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0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1496"/>
        <c:axId val="237991888"/>
      </c:barChart>
      <c:catAx>
        <c:axId val="237991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1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5911534952498E-2"/>
          <c:y val="0.14020618556701031"/>
          <c:w val="0.81278611300131365"/>
          <c:h val="0.7546391752577319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ＪＲ!$B$18</c:f>
              <c:strCache>
                <c:ptCount val="1"/>
                <c:pt idx="0">
                  <c:v>平成23年度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ＪＲ!$C$18:$N$18</c:f>
              <c:numCache>
                <c:formatCode>#,##0.0</c:formatCode>
                <c:ptCount val="12"/>
                <c:pt idx="0">
                  <c:v>21.1</c:v>
                </c:pt>
                <c:pt idx="1">
                  <c:v>43.2</c:v>
                </c:pt>
                <c:pt idx="2">
                  <c:v>49.1</c:v>
                </c:pt>
                <c:pt idx="3">
                  <c:v>72</c:v>
                </c:pt>
                <c:pt idx="4">
                  <c:v>100.7</c:v>
                </c:pt>
                <c:pt idx="5">
                  <c:v>84</c:v>
                </c:pt>
                <c:pt idx="6">
                  <c:v>68</c:v>
                </c:pt>
                <c:pt idx="7">
                  <c:v>46.1</c:v>
                </c:pt>
                <c:pt idx="8">
                  <c:v>59.9</c:v>
                </c:pt>
                <c:pt idx="9">
                  <c:v>47.8</c:v>
                </c:pt>
                <c:pt idx="10">
                  <c:v>38.700000000000003</c:v>
                </c:pt>
                <c:pt idx="11">
                  <c:v>53.2</c:v>
                </c:pt>
              </c:numCache>
            </c:numRef>
          </c:val>
        </c:ser>
        <c:ser>
          <c:idx val="2"/>
          <c:order val="2"/>
          <c:tx>
            <c:strRef>
              <c:f>ＪＲ!$B$19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ＪＲ!$C$19:$N$19</c:f>
              <c:numCache>
                <c:formatCode>#,##0.0</c:formatCode>
                <c:ptCount val="12"/>
                <c:pt idx="0">
                  <c:v>44.1</c:v>
                </c:pt>
                <c:pt idx="1">
                  <c:v>69.099999999999994</c:v>
                </c:pt>
                <c:pt idx="2">
                  <c:v>71.400000000000006</c:v>
                </c:pt>
                <c:pt idx="3">
                  <c:v>74.400000000000006</c:v>
                </c:pt>
                <c:pt idx="4">
                  <c:v>114.5</c:v>
                </c:pt>
                <c:pt idx="5">
                  <c:v>77</c:v>
                </c:pt>
                <c:pt idx="6">
                  <c:v>62.3</c:v>
                </c:pt>
                <c:pt idx="7">
                  <c:v>49.8</c:v>
                </c:pt>
                <c:pt idx="8">
                  <c:v>58.1</c:v>
                </c:pt>
                <c:pt idx="9">
                  <c:v>44.5</c:v>
                </c:pt>
                <c:pt idx="10">
                  <c:v>39.799999999999997</c:v>
                </c:pt>
                <c:pt idx="11">
                  <c:v>49.4</c:v>
                </c:pt>
              </c:numCache>
            </c:numRef>
          </c:val>
        </c:ser>
        <c:ser>
          <c:idx val="3"/>
          <c:order val="3"/>
          <c:tx>
            <c:strRef>
              <c:f>ＪＲ!$B$20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ＪＲ!$C$20:$N$20</c:f>
              <c:numCache>
                <c:formatCode>#,##0.0</c:formatCode>
                <c:ptCount val="12"/>
                <c:pt idx="0">
                  <c:v>46.7</c:v>
                </c:pt>
                <c:pt idx="1">
                  <c:v>74.2</c:v>
                </c:pt>
                <c:pt idx="2">
                  <c:v>72.099999999999994</c:v>
                </c:pt>
                <c:pt idx="3">
                  <c:v>80.599999999999994</c:v>
                </c:pt>
                <c:pt idx="4">
                  <c:v>103.8</c:v>
                </c:pt>
                <c:pt idx="5">
                  <c:v>71.7</c:v>
                </c:pt>
                <c:pt idx="6">
                  <c:v>63.3</c:v>
                </c:pt>
                <c:pt idx="7">
                  <c:v>49.3</c:v>
                </c:pt>
                <c:pt idx="8">
                  <c:v>56.6</c:v>
                </c:pt>
                <c:pt idx="9">
                  <c:v>44.5</c:v>
                </c:pt>
                <c:pt idx="10">
                  <c:v>40.1</c:v>
                </c:pt>
                <c:pt idx="11">
                  <c:v>53.5</c:v>
                </c:pt>
              </c:numCache>
            </c:numRef>
          </c:val>
        </c:ser>
        <c:ser>
          <c:idx val="4"/>
          <c:order val="4"/>
          <c:tx>
            <c:strRef>
              <c:f>ＪＲ!$B$21</c:f>
              <c:strCache>
                <c:ptCount val="1"/>
                <c:pt idx="0">
                  <c:v>平成26年度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ＪＲ!$C$21:$N$21</c:f>
              <c:numCache>
                <c:formatCode>#,##0.0</c:formatCode>
                <c:ptCount val="12"/>
                <c:pt idx="0">
                  <c:v>42.3</c:v>
                </c:pt>
                <c:pt idx="1">
                  <c:v>69.5</c:v>
                </c:pt>
                <c:pt idx="2">
                  <c:v>65.8</c:v>
                </c:pt>
                <c:pt idx="3">
                  <c:v>66.3</c:v>
                </c:pt>
                <c:pt idx="4">
                  <c:v>93.8</c:v>
                </c:pt>
                <c:pt idx="5">
                  <c:v>71.400000000000006</c:v>
                </c:pt>
                <c:pt idx="6">
                  <c:v>59.3</c:v>
                </c:pt>
                <c:pt idx="7">
                  <c:v>50</c:v>
                </c:pt>
                <c:pt idx="8">
                  <c:v>54.1</c:v>
                </c:pt>
                <c:pt idx="9">
                  <c:v>45.4</c:v>
                </c:pt>
                <c:pt idx="10">
                  <c:v>46.6</c:v>
                </c:pt>
                <c:pt idx="11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2672"/>
        <c:axId val="2379930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ＪＲ!$C$17:$N$17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3799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93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3064"/>
        <c:scaling>
          <c:orientation val="minMax"/>
          <c:max val="1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6.1187310490298297E-2"/>
              <c:y val="3.2989690721649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9267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11718642868997"/>
          <c:y val="0.18775759826138239"/>
          <c:w val="0.11356433333092758"/>
          <c:h val="0.3033900859479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3848"/>
        <c:axId val="237994240"/>
      </c:barChart>
      <c:catAx>
        <c:axId val="23799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4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3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10688"/>
        <c:axId val="231648256"/>
      </c:barChart>
      <c:catAx>
        <c:axId val="23181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64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64825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810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5024"/>
        <c:axId val="237995416"/>
      </c:barChart>
      <c:catAx>
        <c:axId val="23799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5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5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5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6200"/>
        <c:axId val="237996592"/>
      </c:barChart>
      <c:catAx>
        <c:axId val="237996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6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6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7376"/>
        <c:axId val="237997768"/>
      </c:barChart>
      <c:catAx>
        <c:axId val="23799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7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7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7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8552"/>
        <c:axId val="237998944"/>
      </c:barChart>
      <c:catAx>
        <c:axId val="23799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8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9728"/>
        <c:axId val="238000120"/>
      </c:barChart>
      <c:catAx>
        <c:axId val="237999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8000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000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7999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00904"/>
        <c:axId val="238001296"/>
      </c:barChart>
      <c:catAx>
        <c:axId val="238000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800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00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8000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97464"/>
        <c:axId val="239497856"/>
      </c:barChart>
      <c:catAx>
        <c:axId val="23949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4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49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497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98640"/>
        <c:axId val="239499032"/>
      </c:barChart>
      <c:catAx>
        <c:axId val="23949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499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499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498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99816"/>
        <c:axId val="239500208"/>
      </c:barChart>
      <c:catAx>
        <c:axId val="239499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499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00992"/>
        <c:axId val="239501384"/>
      </c:barChart>
      <c:catAx>
        <c:axId val="2395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1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1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0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984952"/>
        <c:axId val="231649040"/>
      </c:barChart>
      <c:catAx>
        <c:axId val="232984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164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64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2984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フェリー!#REF!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フェリー!#REF!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フェリー!#REF!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02168"/>
        <c:axId val="239502560"/>
      </c:barChart>
      <c:catAx>
        <c:axId val="239502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9502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256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950216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03344"/>
        <c:axId val="239503736"/>
      </c:barChart>
      <c:catAx>
        <c:axId val="23950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3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3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3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04520"/>
        <c:axId val="239504912"/>
      </c:barChart>
      <c:catAx>
        <c:axId val="239504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45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05696"/>
        <c:axId val="239506088"/>
      </c:barChart>
      <c:catAx>
        <c:axId val="23950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6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6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5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06872"/>
        <c:axId val="239507264"/>
      </c:barChart>
      <c:catAx>
        <c:axId val="23950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6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08048"/>
        <c:axId val="239508440"/>
      </c:barChart>
      <c:catAx>
        <c:axId val="23950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8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8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8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09224"/>
        <c:axId val="239509616"/>
      </c:barChart>
      <c:catAx>
        <c:axId val="239509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9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0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09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10400"/>
        <c:axId val="239510792"/>
      </c:barChart>
      <c:catAx>
        <c:axId val="23951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10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10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10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11576"/>
        <c:axId val="239511968"/>
      </c:barChart>
      <c:catAx>
        <c:axId val="239511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1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1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11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12752"/>
        <c:axId val="240939008"/>
      </c:barChart>
      <c:catAx>
        <c:axId val="23951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4093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93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39512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18" Type="http://schemas.openxmlformats.org/officeDocument/2006/relationships/chart" Target="../charts/chart48.xml"/><Relationship Id="rId3" Type="http://schemas.openxmlformats.org/officeDocument/2006/relationships/chart" Target="../charts/chart33.xml"/><Relationship Id="rId21" Type="http://schemas.openxmlformats.org/officeDocument/2006/relationships/chart" Target="../charts/chart51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20" Type="http://schemas.openxmlformats.org/officeDocument/2006/relationships/chart" Target="../charts/chart50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24" Type="http://schemas.openxmlformats.org/officeDocument/2006/relationships/chart" Target="../charts/chart54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23" Type="http://schemas.openxmlformats.org/officeDocument/2006/relationships/chart" Target="../charts/chart53.xml"/><Relationship Id="rId10" Type="http://schemas.openxmlformats.org/officeDocument/2006/relationships/chart" Target="../charts/chart40.xml"/><Relationship Id="rId19" Type="http://schemas.openxmlformats.org/officeDocument/2006/relationships/chart" Target="../charts/chart49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Relationship Id="rId22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7.xml"/><Relationship Id="rId21" Type="http://schemas.openxmlformats.org/officeDocument/2006/relationships/chart" Target="../charts/chart75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20" Type="http://schemas.openxmlformats.org/officeDocument/2006/relationships/chart" Target="../charts/chart74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chart" Target="../charts/chart78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chart" Target="../charts/chart77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chart" Target="../charts/chart7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chart" Target="../charts/chart91.xml"/><Relationship Id="rId18" Type="http://schemas.openxmlformats.org/officeDocument/2006/relationships/chart" Target="../charts/chart96.xml"/><Relationship Id="rId3" Type="http://schemas.openxmlformats.org/officeDocument/2006/relationships/chart" Target="../charts/chart81.xml"/><Relationship Id="rId21" Type="http://schemas.openxmlformats.org/officeDocument/2006/relationships/chart" Target="../charts/chart99.xml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17" Type="http://schemas.openxmlformats.org/officeDocument/2006/relationships/chart" Target="../charts/chart95.xml"/><Relationship Id="rId2" Type="http://schemas.openxmlformats.org/officeDocument/2006/relationships/chart" Target="../charts/chart80.xml"/><Relationship Id="rId16" Type="http://schemas.openxmlformats.org/officeDocument/2006/relationships/chart" Target="../charts/chart94.xml"/><Relationship Id="rId20" Type="http://schemas.openxmlformats.org/officeDocument/2006/relationships/chart" Target="../charts/chart98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24" Type="http://schemas.openxmlformats.org/officeDocument/2006/relationships/chart" Target="../charts/chart102.xml"/><Relationship Id="rId5" Type="http://schemas.openxmlformats.org/officeDocument/2006/relationships/chart" Target="../charts/chart83.xml"/><Relationship Id="rId15" Type="http://schemas.openxmlformats.org/officeDocument/2006/relationships/chart" Target="../charts/chart93.xml"/><Relationship Id="rId23" Type="http://schemas.openxmlformats.org/officeDocument/2006/relationships/chart" Target="../charts/chart101.xml"/><Relationship Id="rId10" Type="http://schemas.openxmlformats.org/officeDocument/2006/relationships/chart" Target="../charts/chart88.xml"/><Relationship Id="rId19" Type="http://schemas.openxmlformats.org/officeDocument/2006/relationships/chart" Target="../charts/chart97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Relationship Id="rId14" Type="http://schemas.openxmlformats.org/officeDocument/2006/relationships/chart" Target="../charts/chart92.xml"/><Relationship Id="rId22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0.xml"/><Relationship Id="rId3" Type="http://schemas.openxmlformats.org/officeDocument/2006/relationships/chart" Target="../charts/chart105.xml"/><Relationship Id="rId7" Type="http://schemas.openxmlformats.org/officeDocument/2006/relationships/chart" Target="../charts/chart109.xml"/><Relationship Id="rId12" Type="http://schemas.openxmlformats.org/officeDocument/2006/relationships/chart" Target="../charts/chart114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6" Type="http://schemas.openxmlformats.org/officeDocument/2006/relationships/chart" Target="../charts/chart108.xml"/><Relationship Id="rId11" Type="http://schemas.openxmlformats.org/officeDocument/2006/relationships/chart" Target="../charts/chart113.xml"/><Relationship Id="rId5" Type="http://schemas.openxmlformats.org/officeDocument/2006/relationships/chart" Target="../charts/chart107.xml"/><Relationship Id="rId10" Type="http://schemas.openxmlformats.org/officeDocument/2006/relationships/chart" Target="../charts/chart112.xml"/><Relationship Id="rId4" Type="http://schemas.openxmlformats.org/officeDocument/2006/relationships/chart" Target="../charts/chart106.xml"/><Relationship Id="rId9" Type="http://schemas.openxmlformats.org/officeDocument/2006/relationships/chart" Target="../charts/chart1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3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325530</xdr:colOff>
      <xdr:row>1</xdr:row>
      <xdr:rowOff>157443</xdr:rowOff>
    </xdr:from>
    <xdr:to>
      <xdr:col>15</xdr:col>
      <xdr:colOff>748392</xdr:colOff>
      <xdr:row>16</xdr:row>
      <xdr:rowOff>67236</xdr:rowOff>
    </xdr:to>
    <xdr:graphicFrame macro="">
      <xdr:nvGraphicFramePr>
        <xdr:cNvPr id="134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13</xdr:col>
      <xdr:colOff>695325</xdr:colOff>
      <xdr:row>0</xdr:row>
      <xdr:rowOff>0</xdr:rowOff>
    </xdr:to>
    <xdr:graphicFrame macro="">
      <xdr:nvGraphicFramePr>
        <xdr:cNvPr id="61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81642</xdr:colOff>
      <xdr:row>2</xdr:row>
      <xdr:rowOff>76200</xdr:rowOff>
    </xdr:from>
    <xdr:to>
      <xdr:col>15</xdr:col>
      <xdr:colOff>734785</xdr:colOff>
      <xdr:row>29</xdr:row>
      <xdr:rowOff>0</xdr:rowOff>
    </xdr:to>
    <xdr:graphicFrame macro="">
      <xdr:nvGraphicFramePr>
        <xdr:cNvPr id="61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14</xdr:col>
      <xdr:colOff>914400</xdr:colOff>
      <xdr:row>0</xdr:row>
      <xdr:rowOff>0</xdr:rowOff>
    </xdr:to>
    <xdr:graphicFrame macro="">
      <xdr:nvGraphicFramePr>
        <xdr:cNvPr id="23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9526</xdr:colOff>
      <xdr:row>1</xdr:row>
      <xdr:rowOff>66675</xdr:rowOff>
    </xdr:from>
    <xdr:to>
      <xdr:col>14</xdr:col>
      <xdr:colOff>841376</xdr:colOff>
      <xdr:row>29</xdr:row>
      <xdr:rowOff>15875</xdr:rowOff>
    </xdr:to>
    <xdr:graphicFrame macro="">
      <xdr:nvGraphicFramePr>
        <xdr:cNvPr id="2368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714375</xdr:colOff>
      <xdr:row>0</xdr:row>
      <xdr:rowOff>0</xdr:rowOff>
    </xdr:to>
    <xdr:graphicFrame macro="">
      <xdr:nvGraphicFramePr>
        <xdr:cNvPr id="33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</xdr:row>
      <xdr:rowOff>142875</xdr:rowOff>
    </xdr:from>
    <xdr:to>
      <xdr:col>15</xdr:col>
      <xdr:colOff>9525</xdr:colOff>
      <xdr:row>14</xdr:row>
      <xdr:rowOff>180975</xdr:rowOff>
    </xdr:to>
    <xdr:graphicFrame macro="">
      <xdr:nvGraphicFramePr>
        <xdr:cNvPr id="3392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3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3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723900</xdr:colOff>
      <xdr:row>0</xdr:row>
      <xdr:rowOff>0</xdr:rowOff>
    </xdr:to>
    <xdr:graphicFrame macro="">
      <xdr:nvGraphicFramePr>
        <xdr:cNvPr id="4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4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4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254000</xdr:colOff>
      <xdr:row>2</xdr:row>
      <xdr:rowOff>63500</xdr:rowOff>
    </xdr:from>
    <xdr:to>
      <xdr:col>14</xdr:col>
      <xdr:colOff>603250</xdr:colOff>
      <xdr:row>17</xdr:row>
      <xdr:rowOff>225425</xdr:rowOff>
    </xdr:to>
    <xdr:graphicFrame macro="">
      <xdr:nvGraphicFramePr>
        <xdr:cNvPr id="4416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6493</xdr:rowOff>
    </xdr:from>
    <xdr:to>
      <xdr:col>52</xdr:col>
      <xdr:colOff>149659</xdr:colOff>
      <xdr:row>66</xdr:row>
      <xdr:rowOff>121229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0.13579</cdr:x>
      <cdr:y>0.97185</cdr:y>
    </cdr:from>
    <cdr:to>
      <cdr:x>0.18136</cdr:x>
      <cdr:y>0.99234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01610" y="11669411"/>
          <a:ext cx="1410056" cy="24603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Ｈ２３年</a:t>
          </a:r>
        </a:p>
      </cdr:txBody>
    </cdr:sp>
  </cdr:relSizeAnchor>
  <cdr:relSizeAnchor xmlns:cdr="http://schemas.openxmlformats.org/drawingml/2006/chartDrawing">
    <cdr:from>
      <cdr:x>0.37007</cdr:x>
      <cdr:y>0.97299</cdr:y>
    </cdr:from>
    <cdr:to>
      <cdr:x>0.41564</cdr:x>
      <cdr:y>0.99495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451003" y="11683018"/>
          <a:ext cx="1410055" cy="26368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Ｈ２４年</a:t>
          </a:r>
        </a:p>
      </cdr:txBody>
    </cdr:sp>
  </cdr:relSizeAnchor>
  <cdr:relSizeAnchor xmlns:cdr="http://schemas.openxmlformats.org/drawingml/2006/chartDrawing">
    <cdr:from>
      <cdr:x>0.60423</cdr:x>
      <cdr:y>0.97153</cdr:y>
    </cdr:from>
    <cdr:to>
      <cdr:x>0.6498</cdr:x>
      <cdr:y>0.99641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8696388" y="11665487"/>
          <a:ext cx="1410055" cy="29874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Ｈ２５年</a:t>
          </a:r>
        </a:p>
      </cdr:txBody>
    </cdr:sp>
  </cdr:relSizeAnchor>
  <cdr:relSizeAnchor xmlns:cdr="http://schemas.openxmlformats.org/drawingml/2006/chartDrawing">
    <cdr:from>
      <cdr:x>0.84002</cdr:x>
      <cdr:y>0.97177</cdr:y>
    </cdr:from>
    <cdr:to>
      <cdr:x>0.87935</cdr:x>
      <cdr:y>0.99514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992435" y="11668436"/>
          <a:ext cx="1216973" cy="28058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Ｈ２６年</a:t>
          </a:r>
        </a:p>
      </cdr:txBody>
    </cdr:sp>
  </cdr:relSizeAnchor>
  <cdr:relSizeAnchor xmlns:cdr="http://schemas.openxmlformats.org/drawingml/2006/chartDrawing">
    <cdr:from>
      <cdr:x>0.96359</cdr:x>
      <cdr:y>0.97064</cdr:y>
    </cdr:from>
    <cdr:to>
      <cdr:x>0.99033</cdr:x>
      <cdr:y>0.99784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9816044" y="11654828"/>
          <a:ext cx="827244" cy="3265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Ｈ２７年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"/>
  <sheetViews>
    <sheetView showZeros="0" tabSelected="1" view="pageBreakPreview" zoomScale="70" zoomScaleNormal="75" zoomScaleSheetLayoutView="70" workbookViewId="0">
      <selection activeCell="C2" sqref="C2"/>
    </sheetView>
  </sheetViews>
  <sheetFormatPr defaultRowHeight="13.5"/>
  <cols>
    <col min="1" max="1" width="5.125" style="5" customWidth="1"/>
    <col min="2" max="2" width="14" style="5" customWidth="1"/>
    <col min="3" max="14" width="10.125" style="5" customWidth="1"/>
    <col min="15" max="15" width="10.875" style="5" customWidth="1"/>
    <col min="16" max="16" width="12.25" style="5" hidden="1" customWidth="1"/>
    <col min="17" max="17" width="2.375" style="5" customWidth="1"/>
    <col min="18" max="16384" width="9" style="5"/>
  </cols>
  <sheetData>
    <row r="1" spans="1:15" s="1" customFormat="1" ht="28.15" customHeight="1">
      <c r="A1" s="225"/>
      <c r="B1" s="171" t="s">
        <v>128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s="1" customFormat="1" ht="28.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s="1" customFormat="1" ht="28.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8.1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ht="28.1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ht="28.1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28.1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28.1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" customFormat="1" ht="28.1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8.1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1" customFormat="1" ht="28.1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1" customFormat="1" ht="28.1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8.1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1" customFormat="1" ht="28.1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28.1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1" customHeight="1">
      <c r="O16" s="6"/>
    </row>
    <row r="17" spans="2:16" ht="13.5" customHeight="1">
      <c r="O17" s="6"/>
    </row>
    <row r="18" spans="2:16" s="7" customFormat="1" ht="21.75" customHeight="1">
      <c r="G18" s="284"/>
      <c r="H18" s="284"/>
      <c r="O18" s="8" t="s">
        <v>65</v>
      </c>
    </row>
    <row r="19" spans="2:16" s="9" customFormat="1" ht="21" customHeight="1">
      <c r="B19" s="10"/>
      <c r="C19" s="10" t="s">
        <v>9</v>
      </c>
      <c r="D19" s="10" t="s">
        <v>10</v>
      </c>
      <c r="E19" s="10" t="s">
        <v>11</v>
      </c>
      <c r="F19" s="10" t="s">
        <v>12</v>
      </c>
      <c r="G19" s="10" t="s">
        <v>13</v>
      </c>
      <c r="H19" s="10" t="s">
        <v>14</v>
      </c>
      <c r="I19" s="10" t="s">
        <v>15</v>
      </c>
      <c r="J19" s="10" t="s">
        <v>16</v>
      </c>
      <c r="K19" s="10" t="s">
        <v>17</v>
      </c>
      <c r="L19" s="10" t="s">
        <v>18</v>
      </c>
      <c r="M19" s="10" t="s">
        <v>19</v>
      </c>
      <c r="N19" s="10" t="s">
        <v>20</v>
      </c>
      <c r="O19" s="10" t="s">
        <v>85</v>
      </c>
      <c r="P19" s="10" t="s">
        <v>108</v>
      </c>
    </row>
    <row r="20" spans="2:16" s="9" customFormat="1" ht="19.5" customHeight="1">
      <c r="B20" s="10" t="s">
        <v>67</v>
      </c>
      <c r="C20" s="14">
        <v>567.19600000000003</v>
      </c>
      <c r="D20" s="12">
        <v>750.94799999999998</v>
      </c>
      <c r="E20" s="12">
        <v>852.53399999999999</v>
      </c>
      <c r="F20" s="12">
        <v>1072.961</v>
      </c>
      <c r="G20" s="12">
        <v>1300.5730000000001</v>
      </c>
      <c r="H20" s="12">
        <v>1137.059</v>
      </c>
      <c r="I20" s="12">
        <v>1016.229</v>
      </c>
      <c r="J20" s="12">
        <v>797.08799999999997</v>
      </c>
      <c r="K20" s="12">
        <v>845.68299999999999</v>
      </c>
      <c r="L20" s="12">
        <v>765.92</v>
      </c>
      <c r="M20" s="12">
        <v>791.71900000000005</v>
      </c>
      <c r="N20" s="12">
        <v>897.39300000000003</v>
      </c>
      <c r="O20" s="12">
        <f>SUM(C20:N20)</f>
        <v>10795.303</v>
      </c>
      <c r="P20" s="12">
        <f>SUM(C20:M20)</f>
        <v>9897.91</v>
      </c>
    </row>
    <row r="21" spans="2:16" s="9" customFormat="1" ht="19.5" customHeight="1">
      <c r="B21" s="10" t="s">
        <v>86</v>
      </c>
      <c r="C21" s="14">
        <v>754.56100000000004</v>
      </c>
      <c r="D21" s="12">
        <v>920.27200000000005</v>
      </c>
      <c r="E21" s="12">
        <v>1016.254</v>
      </c>
      <c r="F21" s="12">
        <v>1126.345</v>
      </c>
      <c r="G21" s="12">
        <v>1388.5350000000001</v>
      </c>
      <c r="H21" s="12">
        <v>1169.7739999999999</v>
      </c>
      <c r="I21" s="12">
        <v>1071.171</v>
      </c>
      <c r="J21" s="12">
        <v>865.59400000000005</v>
      </c>
      <c r="K21" s="12">
        <v>893.94299999999998</v>
      </c>
      <c r="L21" s="12">
        <v>778.34500000000003</v>
      </c>
      <c r="M21" s="12">
        <v>824.15599999999995</v>
      </c>
      <c r="N21" s="12">
        <v>913.51300000000003</v>
      </c>
      <c r="O21" s="12">
        <f>SUM(C21:N21)</f>
        <v>11722.463000000002</v>
      </c>
      <c r="P21" s="12">
        <f t="shared" ref="P21:P22" si="0">SUM(C21:M21)</f>
        <v>10808.95</v>
      </c>
    </row>
    <row r="22" spans="2:16" s="9" customFormat="1" ht="19.5" customHeight="1">
      <c r="B22" s="10" t="s">
        <v>109</v>
      </c>
      <c r="C22" s="14">
        <v>784.18200000000002</v>
      </c>
      <c r="D22" s="12">
        <v>990.05200000000002</v>
      </c>
      <c r="E22" s="12">
        <v>1077.8150000000001</v>
      </c>
      <c r="F22" s="12">
        <v>1181.693</v>
      </c>
      <c r="G22" s="12">
        <v>1422.848</v>
      </c>
      <c r="H22" s="12">
        <v>1217.855</v>
      </c>
      <c r="I22" s="12">
        <v>1112.0229999999999</v>
      </c>
      <c r="J22" s="12">
        <v>907.12699999999995</v>
      </c>
      <c r="K22" s="12">
        <v>926.22299999999996</v>
      </c>
      <c r="L22" s="12">
        <v>845.149</v>
      </c>
      <c r="M22" s="12">
        <v>827.43799999999999</v>
      </c>
      <c r="N22" s="12">
        <v>975.91</v>
      </c>
      <c r="O22" s="12">
        <f>SUM(C22:N22)</f>
        <v>12268.314999999999</v>
      </c>
      <c r="P22" s="12">
        <f t="shared" si="0"/>
        <v>11292.404999999999</v>
      </c>
    </row>
    <row r="23" spans="2:16" s="9" customFormat="1" ht="19.5" customHeight="1">
      <c r="B23" s="10" t="s">
        <v>110</v>
      </c>
      <c r="C23" s="14">
        <v>785.73299999999995</v>
      </c>
      <c r="D23" s="12">
        <v>991.49599999999998</v>
      </c>
      <c r="E23" s="12">
        <v>1052.68</v>
      </c>
      <c r="F23" s="12">
        <v>1179.8599999999999</v>
      </c>
      <c r="G23" s="12">
        <v>1395.674</v>
      </c>
      <c r="H23" s="12">
        <v>1216.1489999999999</v>
      </c>
      <c r="I23" s="12">
        <v>1110.75</v>
      </c>
      <c r="J23" s="12">
        <v>927.43100000000004</v>
      </c>
      <c r="K23" s="12">
        <v>927.73699999999997</v>
      </c>
      <c r="L23" s="12">
        <v>848.49099999999999</v>
      </c>
      <c r="M23" s="12">
        <v>894.81200000000001</v>
      </c>
      <c r="N23" s="12">
        <v>977.37599999999998</v>
      </c>
      <c r="O23" s="12">
        <f>SUM(C23:N23)</f>
        <v>12308.188999999998</v>
      </c>
      <c r="P23" s="12">
        <f>SUM(C23:N23)</f>
        <v>12308.188999999998</v>
      </c>
    </row>
    <row r="24" spans="2:16" s="7" customFormat="1" ht="19.5" hidden="1" customHeight="1">
      <c r="B24" s="11" t="s">
        <v>111</v>
      </c>
      <c r="C24" s="153">
        <f>+C22/C21</f>
        <v>1.0392559382210318</v>
      </c>
      <c r="D24" s="153">
        <f t="shared" ref="D24:O24" si="1">+D22/D21</f>
        <v>1.0758254081402019</v>
      </c>
      <c r="E24" s="153">
        <f t="shared" si="1"/>
        <v>1.0605763913352371</v>
      </c>
      <c r="F24" s="153">
        <f t="shared" si="1"/>
        <v>1.0491394732519788</v>
      </c>
      <c r="G24" s="153">
        <f t="shared" si="1"/>
        <v>1.0247116565300838</v>
      </c>
      <c r="H24" s="153">
        <f t="shared" si="1"/>
        <v>1.0411028113122707</v>
      </c>
      <c r="I24" s="153">
        <f t="shared" si="1"/>
        <v>1.0381377016368067</v>
      </c>
      <c r="J24" s="153">
        <f t="shared" si="1"/>
        <v>1.0479820793582209</v>
      </c>
      <c r="K24" s="153">
        <f t="shared" si="1"/>
        <v>1.0361096848456781</v>
      </c>
      <c r="L24" s="153">
        <f t="shared" si="1"/>
        <v>1.085828263816174</v>
      </c>
      <c r="M24" s="153">
        <f t="shared" si="1"/>
        <v>1.0039822557865259</v>
      </c>
      <c r="N24" s="153">
        <f t="shared" si="1"/>
        <v>1.0683044466800142</v>
      </c>
      <c r="O24" s="153">
        <f t="shared" si="1"/>
        <v>1.0465646170092409</v>
      </c>
      <c r="P24" s="153">
        <f>+P22/P21</f>
        <v>1.0447272861841344</v>
      </c>
    </row>
    <row r="25" spans="2:16" s="7" customFormat="1" ht="19.5" customHeight="1">
      <c r="B25" s="11" t="s">
        <v>112</v>
      </c>
      <c r="C25" s="153">
        <f>IF(C23="","",C23/C22)</f>
        <v>1.0019778571811135</v>
      </c>
      <c r="D25" s="153">
        <f t="shared" ref="D25:N25" si="2">IF(D23="","",D23/D22)</f>
        <v>1.0014585092500192</v>
      </c>
      <c r="E25" s="153">
        <f t="shared" si="2"/>
        <v>0.97667967137217426</v>
      </c>
      <c r="F25" s="153">
        <f t="shared" si="2"/>
        <v>0.99844883569590404</v>
      </c>
      <c r="G25" s="153">
        <f t="shared" si="2"/>
        <v>0.9809016845088161</v>
      </c>
      <c r="H25" s="153">
        <f t="shared" si="2"/>
        <v>0.99859917642083817</v>
      </c>
      <c r="I25" s="153">
        <f t="shared" si="2"/>
        <v>0.99885523950493837</v>
      </c>
      <c r="J25" s="153">
        <f t="shared" si="2"/>
        <v>1.0223827534623047</v>
      </c>
      <c r="K25" s="153">
        <f t="shared" si="2"/>
        <v>1.0016345955563617</v>
      </c>
      <c r="L25" s="153">
        <f t="shared" si="2"/>
        <v>1.0039543323130005</v>
      </c>
      <c r="M25" s="153">
        <f t="shared" si="2"/>
        <v>1.0814248318303004</v>
      </c>
      <c r="N25" s="153">
        <f t="shared" si="2"/>
        <v>1.0015021877017347</v>
      </c>
      <c r="O25" s="153">
        <f t="shared" ref="O25" si="3">IF(O23="","",O23/O22)</f>
        <v>1.003250161085691</v>
      </c>
      <c r="P25" s="153">
        <f>+P23/P22</f>
        <v>1.0899528488395518</v>
      </c>
    </row>
    <row r="26" spans="2:16" s="7" customFormat="1" ht="19.5" customHeight="1">
      <c r="B26" s="11" t="s">
        <v>113</v>
      </c>
      <c r="C26" s="153">
        <f>IF(C23="","",C23/C21)</f>
        <v>1.0413114380414572</v>
      </c>
      <c r="D26" s="153">
        <f t="shared" ref="D26:N26" si="4">IF(D23="","",D23/D21)</f>
        <v>1.0773945094493802</v>
      </c>
      <c r="E26" s="153">
        <f t="shared" si="4"/>
        <v>1.0358434013543858</v>
      </c>
      <c r="F26" s="153">
        <f t="shared" si="4"/>
        <v>1.0475120855510522</v>
      </c>
      <c r="G26" s="153">
        <f t="shared" si="4"/>
        <v>1.0051413900261785</v>
      </c>
      <c r="H26" s="153">
        <f t="shared" si="4"/>
        <v>1.0396444099458528</v>
      </c>
      <c r="I26" s="153">
        <f t="shared" si="4"/>
        <v>1.0369492826075388</v>
      </c>
      <c r="J26" s="153">
        <f t="shared" si="4"/>
        <v>1.0714388038734095</v>
      </c>
      <c r="K26" s="153">
        <f t="shared" si="4"/>
        <v>1.03780330513243</v>
      </c>
      <c r="L26" s="153">
        <f t="shared" si="4"/>
        <v>1.0901219896061514</v>
      </c>
      <c r="M26" s="153">
        <f t="shared" si="4"/>
        <v>1.0857313421245494</v>
      </c>
      <c r="N26" s="153">
        <f t="shared" si="4"/>
        <v>1.0699092404815256</v>
      </c>
      <c r="O26" s="153">
        <f t="shared" ref="O26" si="5">IF(O23="","",O23/O21)</f>
        <v>1.0499661206011055</v>
      </c>
      <c r="P26" s="153">
        <f>+P23/P21</f>
        <v>1.1387034818368109</v>
      </c>
    </row>
    <row r="27" spans="2:16" s="7" customFormat="1" ht="19.5" hidden="1" customHeight="1">
      <c r="B27" s="11" t="s">
        <v>114</v>
      </c>
      <c r="C27" s="153">
        <f>C23/C20</f>
        <v>1.3852936198421708</v>
      </c>
      <c r="D27" s="153">
        <f t="shared" ref="D27:N27" si="6">D23/D20</f>
        <v>1.3203257748872093</v>
      </c>
      <c r="E27" s="153">
        <f t="shared" si="6"/>
        <v>1.2347660034673105</v>
      </c>
      <c r="F27" s="153">
        <f t="shared" si="6"/>
        <v>1.099629902671206</v>
      </c>
      <c r="G27" s="153">
        <f t="shared" si="6"/>
        <v>1.0731223852871004</v>
      </c>
      <c r="H27" s="153">
        <f t="shared" si="6"/>
        <v>1.0695566369027465</v>
      </c>
      <c r="I27" s="153">
        <f t="shared" si="6"/>
        <v>1.0930115161051297</v>
      </c>
      <c r="J27" s="153">
        <f t="shared" si="6"/>
        <v>1.1635239772772894</v>
      </c>
      <c r="K27" s="153">
        <f t="shared" si="6"/>
        <v>1.0970269001505293</v>
      </c>
      <c r="L27" s="153">
        <f t="shared" si="6"/>
        <v>1.1078062983079173</v>
      </c>
      <c r="M27" s="153">
        <f t="shared" si="6"/>
        <v>1.1302141290028407</v>
      </c>
      <c r="N27" s="153">
        <f t="shared" si="6"/>
        <v>1.0891281746124608</v>
      </c>
      <c r="O27" s="153">
        <f t="shared" ref="O27" si="7">O23/O20</f>
        <v>1.1401429862598575</v>
      </c>
      <c r="P27" s="153">
        <f t="shared" ref="P27" si="8">P23/P20</f>
        <v>1.2435139337496501</v>
      </c>
    </row>
    <row r="28" spans="2:16" ht="21.75" customHeight="1">
      <c r="C28" s="234" t="s">
        <v>92</v>
      </c>
    </row>
    <row r="29" spans="2:16" ht="15.75" customHeight="1">
      <c r="C29" s="234"/>
    </row>
    <row r="46" spans="4:14"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</row>
    <row r="47" spans="4:14"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</row>
    <row r="49" spans="4:14"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</row>
    <row r="50" spans="4:14"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</row>
  </sheetData>
  <phoneticPr fontId="3"/>
  <pageMargins left="0.59055118110236227" right="0" top="0.78740157480314965" bottom="0" header="0.51181102362204722" footer="0.39"/>
  <pageSetup paperSize="9" scale="82" orientation="landscape" r:id="rId1"/>
  <headerFooter alignWithMargins="0">
    <oddHeader>&amp;R&amp;20資料１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6"/>
  <sheetViews>
    <sheetView view="pageBreakPreview" zoomScale="40" zoomScaleNormal="75" zoomScaleSheetLayoutView="40" workbookViewId="0">
      <pane xSplit="1" ySplit="3" topLeftCell="O4" activePane="bottomRight" state="frozen"/>
      <selection activeCell="N23" sqref="N23"/>
      <selection pane="topRight" activeCell="N23" sqref="N23"/>
      <selection pane="bottomLeft" activeCell="N23" sqref="N23"/>
      <selection pane="bottomRight" activeCell="AZ2" sqref="AZ2"/>
    </sheetView>
  </sheetViews>
  <sheetFormatPr defaultRowHeight="13.5"/>
  <cols>
    <col min="1" max="1" width="9.5" style="50" customWidth="1"/>
    <col min="2" max="13" width="7.375" style="50" customWidth="1"/>
    <col min="14" max="14" width="7.875" style="50" customWidth="1"/>
    <col min="15" max="15" width="7.5" style="50" customWidth="1"/>
    <col min="16" max="16" width="7.875" style="50" customWidth="1"/>
    <col min="17" max="25" width="7.75" style="50" customWidth="1"/>
    <col min="26" max="26" width="8" style="50" customWidth="1"/>
    <col min="27" max="31" width="8.125" style="50" customWidth="1"/>
    <col min="32" max="32" width="9.625" style="50" customWidth="1"/>
    <col min="33" max="39" width="8.125" style="50" customWidth="1"/>
    <col min="40" max="51" width="9" style="50" customWidth="1"/>
    <col min="52" max="52" width="10" style="50" customWidth="1"/>
    <col min="53" max="53" width="7.375" style="50" customWidth="1"/>
    <col min="54" max="54" width="11.25" style="50" customWidth="1"/>
    <col min="55" max="57" width="7.5" style="50" customWidth="1"/>
    <col min="58" max="58" width="8.5" style="50" customWidth="1"/>
    <col min="59" max="16384" width="9" style="50"/>
  </cols>
  <sheetData>
    <row r="1" spans="1:57" ht="33.75" customHeight="1">
      <c r="A1" s="303" t="s">
        <v>76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238"/>
      <c r="AC1" s="238"/>
      <c r="AD1" s="238"/>
      <c r="AE1" s="238"/>
      <c r="AF1" s="238"/>
      <c r="AG1" s="238"/>
      <c r="AH1" s="238"/>
      <c r="AI1" s="238"/>
      <c r="AJ1" s="238"/>
      <c r="AK1" s="245"/>
      <c r="AL1" s="247"/>
      <c r="AM1" s="250"/>
      <c r="AN1" s="253"/>
      <c r="AO1" s="282"/>
      <c r="AP1" s="282"/>
      <c r="AQ1" s="283"/>
      <c r="AR1" s="285"/>
      <c r="AS1" s="286"/>
      <c r="AT1" s="287"/>
      <c r="AU1" s="288"/>
      <c r="AV1" s="289"/>
      <c r="AW1" s="293"/>
      <c r="AX1" s="294"/>
      <c r="AY1" s="295"/>
      <c r="AZ1" s="299"/>
    </row>
    <row r="2" spans="1:57">
      <c r="AB2" s="51"/>
      <c r="AC2" s="51"/>
      <c r="AD2" s="51"/>
      <c r="AF2" s="51"/>
      <c r="AH2" s="51"/>
      <c r="AI2" s="51"/>
      <c r="AJ2" s="51"/>
      <c r="AK2" s="51" t="s">
        <v>75</v>
      </c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D2" s="51"/>
      <c r="BE2" s="51"/>
    </row>
    <row r="3" spans="1:57" s="53" customFormat="1" ht="30.75" customHeight="1">
      <c r="A3" s="52"/>
      <c r="B3" s="224" t="s">
        <v>98</v>
      </c>
      <c r="C3" s="52" t="s">
        <v>19</v>
      </c>
      <c r="D3" s="52" t="s">
        <v>20</v>
      </c>
      <c r="E3" s="52" t="s">
        <v>9</v>
      </c>
      <c r="F3" s="52" t="s">
        <v>10</v>
      </c>
      <c r="G3" s="52" t="s">
        <v>11</v>
      </c>
      <c r="H3" s="52" t="s">
        <v>12</v>
      </c>
      <c r="I3" s="152" t="s">
        <v>13</v>
      </c>
      <c r="J3" s="152" t="s">
        <v>99</v>
      </c>
      <c r="K3" s="52" t="s">
        <v>15</v>
      </c>
      <c r="L3" s="52" t="s">
        <v>16</v>
      </c>
      <c r="M3" s="152" t="s">
        <v>84</v>
      </c>
      <c r="N3" s="224" t="s">
        <v>100</v>
      </c>
      <c r="O3" s="52" t="s">
        <v>19</v>
      </c>
      <c r="P3" s="152" t="s">
        <v>87</v>
      </c>
      <c r="Q3" s="52" t="s">
        <v>9</v>
      </c>
      <c r="R3" s="152" t="s">
        <v>10</v>
      </c>
      <c r="S3" s="152" t="s">
        <v>11</v>
      </c>
      <c r="T3" s="152" t="s">
        <v>12</v>
      </c>
      <c r="U3" s="152" t="s">
        <v>13</v>
      </c>
      <c r="V3" s="152" t="s">
        <v>14</v>
      </c>
      <c r="W3" s="52" t="s">
        <v>15</v>
      </c>
      <c r="X3" s="152" t="s">
        <v>16</v>
      </c>
      <c r="Y3" s="52" t="s">
        <v>17</v>
      </c>
      <c r="Z3" s="224" t="s">
        <v>97</v>
      </c>
      <c r="AA3" s="52" t="s">
        <v>19</v>
      </c>
      <c r="AB3" s="52" t="s">
        <v>20</v>
      </c>
      <c r="AC3" s="52" t="s">
        <v>9</v>
      </c>
      <c r="AD3" s="52" t="s">
        <v>10</v>
      </c>
      <c r="AE3" s="52" t="s">
        <v>11</v>
      </c>
      <c r="AF3" s="224" t="s">
        <v>101</v>
      </c>
      <c r="AG3" s="224" t="s">
        <v>96</v>
      </c>
      <c r="AH3" s="224" t="s">
        <v>14</v>
      </c>
      <c r="AI3" s="224" t="s">
        <v>15</v>
      </c>
      <c r="AJ3" s="224" t="s">
        <v>16</v>
      </c>
      <c r="AK3" s="224" t="s">
        <v>17</v>
      </c>
      <c r="AL3" s="224" t="s">
        <v>106</v>
      </c>
      <c r="AM3" s="52" t="s">
        <v>19</v>
      </c>
      <c r="AN3" s="52" t="s">
        <v>20</v>
      </c>
      <c r="AO3" s="52" t="s">
        <v>9</v>
      </c>
      <c r="AP3" s="52" t="s">
        <v>10</v>
      </c>
      <c r="AQ3" s="52" t="s">
        <v>11</v>
      </c>
      <c r="AR3" s="52" t="s">
        <v>12</v>
      </c>
      <c r="AS3" s="52" t="s">
        <v>13</v>
      </c>
      <c r="AT3" s="52" t="s">
        <v>14</v>
      </c>
      <c r="AU3" s="52" t="s">
        <v>15</v>
      </c>
      <c r="AV3" s="52" t="s">
        <v>16</v>
      </c>
      <c r="AW3" s="52" t="s">
        <v>17</v>
      </c>
      <c r="AX3" s="224" t="s">
        <v>130</v>
      </c>
      <c r="AY3" s="52" t="s">
        <v>19</v>
      </c>
      <c r="AZ3" s="52" t="s">
        <v>20</v>
      </c>
      <c r="BA3" s="52"/>
      <c r="BB3" s="239"/>
      <c r="BC3" s="239"/>
    </row>
    <row r="4" spans="1:57">
      <c r="A4" s="54" t="s">
        <v>42</v>
      </c>
      <c r="B4" s="55">
        <v>99131</v>
      </c>
      <c r="C4" s="55">
        <v>105362</v>
      </c>
      <c r="D4" s="55">
        <v>6245</v>
      </c>
      <c r="E4" s="55">
        <v>76164</v>
      </c>
      <c r="F4" s="55">
        <v>58608</v>
      </c>
      <c r="G4" s="55">
        <v>61419</v>
      </c>
      <c r="H4" s="55">
        <v>86963</v>
      </c>
      <c r="I4" s="55">
        <v>102640</v>
      </c>
      <c r="J4" s="55">
        <v>112498</v>
      </c>
      <c r="K4" s="55">
        <v>106174</v>
      </c>
      <c r="L4" s="55">
        <v>92154</v>
      </c>
      <c r="M4" s="55">
        <v>79688</v>
      </c>
      <c r="N4" s="55">
        <v>138351</v>
      </c>
      <c r="O4" s="55">
        <v>82667</v>
      </c>
      <c r="P4" s="55">
        <v>130293</v>
      </c>
      <c r="Q4" s="55">
        <v>149542</v>
      </c>
      <c r="R4" s="55">
        <v>113349</v>
      </c>
      <c r="S4" s="55">
        <v>125943</v>
      </c>
      <c r="T4" s="55">
        <v>204152</v>
      </c>
      <c r="U4" s="55">
        <v>190143</v>
      </c>
      <c r="V4" s="55">
        <v>121550</v>
      </c>
      <c r="W4" s="55">
        <v>69631</v>
      </c>
      <c r="X4" s="55">
        <v>51898</v>
      </c>
      <c r="Y4" s="55">
        <v>52336</v>
      </c>
      <c r="Z4" s="55">
        <v>72301</v>
      </c>
      <c r="AA4" s="55">
        <v>80903</v>
      </c>
      <c r="AB4" s="55">
        <v>102265</v>
      </c>
      <c r="AC4" s="55">
        <v>100160</v>
      </c>
      <c r="AD4" s="55">
        <v>81571</v>
      </c>
      <c r="AE4" s="55">
        <v>98996</v>
      </c>
      <c r="AF4" s="55">
        <v>139905</v>
      </c>
      <c r="AG4" s="55">
        <v>162288</v>
      </c>
      <c r="AH4" s="55">
        <v>156201</v>
      </c>
      <c r="AI4" s="55">
        <v>121335</v>
      </c>
      <c r="AJ4" s="55">
        <v>101940</v>
      </c>
      <c r="AK4" s="55">
        <v>96572</v>
      </c>
      <c r="AL4" s="55">
        <v>155605</v>
      </c>
      <c r="AM4" s="55">
        <v>138236</v>
      </c>
      <c r="AN4" s="55">
        <v>184064</v>
      </c>
      <c r="AO4" s="55">
        <v>190558</v>
      </c>
      <c r="AP4" s="55">
        <v>165784</v>
      </c>
      <c r="AQ4" s="55">
        <v>173046</v>
      </c>
      <c r="AR4" s="55">
        <v>281309</v>
      </c>
      <c r="AS4" s="55">
        <v>253900</v>
      </c>
      <c r="AT4" s="55">
        <v>246100</v>
      </c>
      <c r="AU4" s="55">
        <v>223300</v>
      </c>
      <c r="AV4" s="55">
        <v>207500</v>
      </c>
      <c r="AW4" s="55">
        <v>190400</v>
      </c>
      <c r="AX4" s="55">
        <v>226300</v>
      </c>
      <c r="AY4" s="55">
        <v>359100</v>
      </c>
      <c r="AZ4" s="55">
        <v>338200</v>
      </c>
      <c r="BA4" s="54" t="s">
        <v>42</v>
      </c>
      <c r="BB4" s="239"/>
      <c r="BC4" s="239"/>
    </row>
    <row r="5" spans="1:57">
      <c r="A5" s="240" t="s">
        <v>77</v>
      </c>
      <c r="B5" s="241">
        <v>268368</v>
      </c>
      <c r="C5" s="241">
        <v>231640</v>
      </c>
      <c r="D5" s="241">
        <v>89121</v>
      </c>
      <c r="E5" s="241">
        <v>63790</v>
      </c>
      <c r="F5" s="241">
        <v>84014</v>
      </c>
      <c r="G5" s="241">
        <v>103817</v>
      </c>
      <c r="H5" s="241">
        <v>140053</v>
      </c>
      <c r="I5" s="241">
        <v>147030</v>
      </c>
      <c r="J5" s="241">
        <v>122436</v>
      </c>
      <c r="K5" s="241">
        <v>132259</v>
      </c>
      <c r="L5" s="241">
        <v>134009</v>
      </c>
      <c r="M5" s="241">
        <v>141536</v>
      </c>
      <c r="N5" s="241">
        <v>173397</v>
      </c>
      <c r="O5" s="241">
        <v>169206</v>
      </c>
      <c r="P5" s="241">
        <v>150615</v>
      </c>
      <c r="Q5" s="241">
        <v>152722</v>
      </c>
      <c r="R5" s="241">
        <v>157398</v>
      </c>
      <c r="S5" s="241">
        <v>152160</v>
      </c>
      <c r="T5" s="241">
        <v>189687</v>
      </c>
      <c r="U5" s="241">
        <v>201733</v>
      </c>
      <c r="V5" s="241">
        <v>145707</v>
      </c>
      <c r="W5" s="241">
        <v>168136</v>
      </c>
      <c r="X5" s="241">
        <v>183536</v>
      </c>
      <c r="Y5" s="241">
        <v>199950</v>
      </c>
      <c r="Z5" s="241">
        <v>234456</v>
      </c>
      <c r="AA5" s="241">
        <v>234390</v>
      </c>
      <c r="AB5" s="241">
        <v>206946</v>
      </c>
      <c r="AC5" s="241">
        <v>204220</v>
      </c>
      <c r="AD5" s="241">
        <v>228670</v>
      </c>
      <c r="AE5" s="241">
        <v>211465</v>
      </c>
      <c r="AF5" s="241">
        <v>243992</v>
      </c>
      <c r="AG5" s="241">
        <v>215498</v>
      </c>
      <c r="AH5" s="241">
        <v>164499</v>
      </c>
      <c r="AI5" s="241">
        <v>158273</v>
      </c>
      <c r="AJ5" s="241">
        <v>170901</v>
      </c>
      <c r="AK5" s="241">
        <v>182846</v>
      </c>
      <c r="AL5" s="241">
        <v>255517</v>
      </c>
      <c r="AM5" s="241">
        <v>231502</v>
      </c>
      <c r="AN5" s="241">
        <v>192078</v>
      </c>
      <c r="AO5" s="241">
        <v>193998</v>
      </c>
      <c r="AP5" s="241">
        <v>195263</v>
      </c>
      <c r="AQ5" s="241">
        <v>207588</v>
      </c>
      <c r="AR5" s="241">
        <v>250741</v>
      </c>
      <c r="AS5" s="241">
        <v>251400</v>
      </c>
      <c r="AT5" s="241">
        <v>217700</v>
      </c>
      <c r="AU5" s="241">
        <v>249600</v>
      </c>
      <c r="AV5" s="241">
        <v>239000</v>
      </c>
      <c r="AW5" s="241">
        <v>270900</v>
      </c>
      <c r="AX5" s="241">
        <v>358100</v>
      </c>
      <c r="AY5" s="241">
        <v>321600</v>
      </c>
      <c r="AZ5" s="241">
        <v>268200</v>
      </c>
      <c r="BA5" s="240" t="s">
        <v>77</v>
      </c>
      <c r="BB5" s="239"/>
      <c r="BC5" s="239"/>
    </row>
    <row r="6" spans="1:57">
      <c r="A6" s="56" t="s">
        <v>78</v>
      </c>
      <c r="B6" s="57">
        <v>97115</v>
      </c>
      <c r="C6" s="57">
        <v>93446</v>
      </c>
      <c r="D6" s="57">
        <v>42095</v>
      </c>
      <c r="E6" s="57">
        <v>35800</v>
      </c>
      <c r="F6" s="57">
        <v>67958</v>
      </c>
      <c r="G6" s="57">
        <v>87693</v>
      </c>
      <c r="H6" s="57">
        <v>113460</v>
      </c>
      <c r="I6" s="57">
        <v>99126</v>
      </c>
      <c r="J6" s="57">
        <v>84756</v>
      </c>
      <c r="K6" s="57">
        <v>108403</v>
      </c>
      <c r="L6" s="57">
        <v>86207</v>
      </c>
      <c r="M6" s="57">
        <v>77915</v>
      </c>
      <c r="N6" s="57">
        <v>125029</v>
      </c>
      <c r="O6" s="57">
        <v>86275</v>
      </c>
      <c r="P6" s="57">
        <v>92143</v>
      </c>
      <c r="Q6" s="57">
        <v>138855</v>
      </c>
      <c r="R6" s="57">
        <v>121055</v>
      </c>
      <c r="S6" s="57">
        <v>125834</v>
      </c>
      <c r="T6" s="57">
        <v>160349</v>
      </c>
      <c r="U6" s="57">
        <v>128667</v>
      </c>
      <c r="V6" s="57">
        <v>118113</v>
      </c>
      <c r="W6" s="57">
        <v>135161</v>
      </c>
      <c r="X6" s="57">
        <v>123292</v>
      </c>
      <c r="Y6" s="57">
        <v>111015</v>
      </c>
      <c r="Z6" s="57">
        <v>111345</v>
      </c>
      <c r="AA6" s="57">
        <v>150273</v>
      </c>
      <c r="AB6" s="57">
        <v>147438</v>
      </c>
      <c r="AC6" s="57">
        <v>197932</v>
      </c>
      <c r="AD6" s="57">
        <v>195715</v>
      </c>
      <c r="AE6" s="57">
        <v>226974</v>
      </c>
      <c r="AF6" s="57">
        <v>238502</v>
      </c>
      <c r="AG6" s="57">
        <v>194944</v>
      </c>
      <c r="AH6" s="57">
        <v>206844</v>
      </c>
      <c r="AI6" s="57">
        <v>213501</v>
      </c>
      <c r="AJ6" s="57">
        <v>177949</v>
      </c>
      <c r="AK6" s="57">
        <v>149404</v>
      </c>
      <c r="AL6" s="57">
        <v>196923</v>
      </c>
      <c r="AM6" s="57">
        <v>191235</v>
      </c>
      <c r="AN6" s="57">
        <v>208610</v>
      </c>
      <c r="AO6" s="57">
        <v>257894</v>
      </c>
      <c r="AP6" s="57">
        <v>281997</v>
      </c>
      <c r="AQ6" s="57">
        <v>254274</v>
      </c>
      <c r="AR6" s="57">
        <v>279316</v>
      </c>
      <c r="AS6" s="57">
        <v>229900</v>
      </c>
      <c r="AT6" s="57">
        <v>220800</v>
      </c>
      <c r="AU6" s="57">
        <v>260300</v>
      </c>
      <c r="AV6" s="57">
        <v>236500</v>
      </c>
      <c r="AW6" s="57">
        <v>212000</v>
      </c>
      <c r="AX6" s="57">
        <v>217000</v>
      </c>
      <c r="AY6" s="57">
        <v>277600</v>
      </c>
      <c r="AZ6" s="57">
        <v>277900</v>
      </c>
      <c r="BA6" s="56" t="s">
        <v>78</v>
      </c>
      <c r="BB6" s="239"/>
      <c r="BC6" s="239"/>
    </row>
    <row r="7" spans="1:57">
      <c r="A7" s="56" t="s">
        <v>79</v>
      </c>
      <c r="B7" s="57">
        <v>34410</v>
      </c>
      <c r="C7" s="57">
        <v>49311</v>
      </c>
      <c r="D7" s="57">
        <v>14116</v>
      </c>
      <c r="E7" s="57">
        <v>5774</v>
      </c>
      <c r="F7" s="57">
        <v>11584</v>
      </c>
      <c r="G7" s="57">
        <v>28522</v>
      </c>
      <c r="H7" s="57">
        <v>40524</v>
      </c>
      <c r="I7" s="57">
        <v>38436</v>
      </c>
      <c r="J7" s="57">
        <v>28507</v>
      </c>
      <c r="K7" s="57">
        <v>35468</v>
      </c>
      <c r="L7" s="57">
        <v>33711</v>
      </c>
      <c r="M7" s="57">
        <v>44502</v>
      </c>
      <c r="N7" s="57">
        <v>48477</v>
      </c>
      <c r="O7" s="57">
        <v>28762</v>
      </c>
      <c r="P7" s="57">
        <v>36714</v>
      </c>
      <c r="Q7" s="57">
        <v>44241</v>
      </c>
      <c r="R7" s="57">
        <v>32506</v>
      </c>
      <c r="S7" s="57">
        <v>44190</v>
      </c>
      <c r="T7" s="57">
        <v>51465</v>
      </c>
      <c r="U7" s="57">
        <v>44337</v>
      </c>
      <c r="V7" s="57">
        <v>36352</v>
      </c>
      <c r="W7" s="57">
        <v>33819</v>
      </c>
      <c r="X7" s="57">
        <v>36210</v>
      </c>
      <c r="Y7" s="57">
        <v>44641</v>
      </c>
      <c r="Z7" s="57">
        <v>31237</v>
      </c>
      <c r="AA7" s="57">
        <v>56539</v>
      </c>
      <c r="AB7" s="57">
        <v>59405</v>
      </c>
      <c r="AC7" s="57">
        <v>55040</v>
      </c>
      <c r="AD7" s="57">
        <v>59182</v>
      </c>
      <c r="AE7" s="57">
        <v>74711</v>
      </c>
      <c r="AF7" s="57">
        <v>85335</v>
      </c>
      <c r="AG7" s="57">
        <v>71767</v>
      </c>
      <c r="AH7" s="57">
        <v>55379</v>
      </c>
      <c r="AI7" s="57">
        <v>62433</v>
      </c>
      <c r="AJ7" s="57">
        <v>62679</v>
      </c>
      <c r="AK7" s="57">
        <v>72174</v>
      </c>
      <c r="AL7" s="57">
        <v>63503</v>
      </c>
      <c r="AM7" s="57">
        <v>64809</v>
      </c>
      <c r="AN7" s="57">
        <v>64482</v>
      </c>
      <c r="AO7" s="57">
        <v>79357</v>
      </c>
      <c r="AP7" s="57">
        <v>70804</v>
      </c>
      <c r="AQ7" s="57">
        <v>78129</v>
      </c>
      <c r="AR7" s="57">
        <v>91224</v>
      </c>
      <c r="AS7" s="57">
        <v>74900</v>
      </c>
      <c r="AT7" s="57">
        <v>69800</v>
      </c>
      <c r="AU7" s="57">
        <v>77300</v>
      </c>
      <c r="AV7" s="57">
        <v>85200</v>
      </c>
      <c r="AW7" s="57">
        <v>106200</v>
      </c>
      <c r="AX7" s="57">
        <v>87700</v>
      </c>
      <c r="AY7" s="57">
        <v>109400</v>
      </c>
      <c r="AZ7" s="57">
        <v>117200</v>
      </c>
      <c r="BA7" s="56" t="s">
        <v>79</v>
      </c>
      <c r="BB7" s="239"/>
      <c r="BC7" s="239"/>
    </row>
    <row r="8" spans="1:57">
      <c r="A8" s="223" t="s">
        <v>102</v>
      </c>
      <c r="B8" s="57">
        <v>9034</v>
      </c>
      <c r="C8" s="57">
        <v>12474</v>
      </c>
      <c r="D8" s="57">
        <v>6290</v>
      </c>
      <c r="E8" s="57">
        <v>2360</v>
      </c>
      <c r="F8" s="57">
        <v>6999</v>
      </c>
      <c r="G8" s="57">
        <v>8947</v>
      </c>
      <c r="H8" s="57">
        <v>7870</v>
      </c>
      <c r="I8" s="57">
        <v>5502</v>
      </c>
      <c r="J8" s="57">
        <v>7671</v>
      </c>
      <c r="K8" s="57">
        <v>8787</v>
      </c>
      <c r="L8" s="57">
        <v>12552</v>
      </c>
      <c r="M8" s="57">
        <v>22868</v>
      </c>
      <c r="N8" s="57">
        <v>8991</v>
      </c>
      <c r="O8" s="57">
        <v>7725</v>
      </c>
      <c r="P8" s="57">
        <v>11616</v>
      </c>
      <c r="Q8" s="57">
        <v>12821</v>
      </c>
      <c r="R8" s="57">
        <v>13000</v>
      </c>
      <c r="S8" s="57">
        <v>13228</v>
      </c>
      <c r="T8" s="57">
        <v>8390</v>
      </c>
      <c r="U8" s="57">
        <v>5870</v>
      </c>
      <c r="V8" s="57">
        <v>8017</v>
      </c>
      <c r="W8" s="57">
        <v>10263</v>
      </c>
      <c r="X8" s="57">
        <v>14792</v>
      </c>
      <c r="Y8" s="57">
        <v>27450</v>
      </c>
      <c r="Z8" s="57">
        <v>7109</v>
      </c>
      <c r="AA8" s="57">
        <v>10134</v>
      </c>
      <c r="AB8" s="57">
        <v>13409</v>
      </c>
      <c r="AC8" s="57">
        <v>14583</v>
      </c>
      <c r="AD8" s="57">
        <v>16334</v>
      </c>
      <c r="AE8" s="57">
        <v>21735</v>
      </c>
      <c r="AF8" s="57">
        <v>11248</v>
      </c>
      <c r="AG8" s="57">
        <v>8831</v>
      </c>
      <c r="AH8" s="57">
        <v>11597</v>
      </c>
      <c r="AI8" s="57">
        <v>16146</v>
      </c>
      <c r="AJ8" s="57">
        <v>20003</v>
      </c>
      <c r="AK8" s="57">
        <v>38151</v>
      </c>
      <c r="AL8" s="57">
        <v>10888</v>
      </c>
      <c r="AM8" s="57">
        <v>10370</v>
      </c>
      <c r="AN8" s="57">
        <v>16378</v>
      </c>
      <c r="AO8" s="57">
        <v>18662</v>
      </c>
      <c r="AP8" s="57">
        <v>18256</v>
      </c>
      <c r="AQ8" s="57">
        <v>23298</v>
      </c>
      <c r="AR8" s="57">
        <v>13047</v>
      </c>
      <c r="AS8" s="57">
        <v>8300</v>
      </c>
      <c r="AT8" s="57">
        <v>14100</v>
      </c>
      <c r="AU8" s="57">
        <v>20100</v>
      </c>
      <c r="AV8" s="57">
        <v>26700</v>
      </c>
      <c r="AW8" s="57">
        <v>47800</v>
      </c>
      <c r="AX8" s="57">
        <v>11800</v>
      </c>
      <c r="AY8" s="57">
        <v>16300</v>
      </c>
      <c r="AZ8" s="57">
        <v>23100</v>
      </c>
      <c r="BA8" s="223" t="s">
        <v>80</v>
      </c>
      <c r="BB8" s="239"/>
      <c r="BC8" s="239"/>
    </row>
    <row r="9" spans="1:57">
      <c r="A9" s="242" t="s">
        <v>103</v>
      </c>
      <c r="B9" s="57">
        <v>11412</v>
      </c>
      <c r="C9" s="57">
        <v>13597</v>
      </c>
      <c r="D9" s="57">
        <v>11718</v>
      </c>
      <c r="E9" s="57">
        <v>8001</v>
      </c>
      <c r="F9" s="57">
        <v>8457</v>
      </c>
      <c r="G9" s="57">
        <v>7507</v>
      </c>
      <c r="H9" s="57">
        <v>12180</v>
      </c>
      <c r="I9" s="57">
        <v>8631</v>
      </c>
      <c r="J9" s="57">
        <v>13701</v>
      </c>
      <c r="K9" s="57">
        <v>19517</v>
      </c>
      <c r="L9" s="57">
        <v>11488</v>
      </c>
      <c r="M9" s="57">
        <v>18760</v>
      </c>
      <c r="N9" s="57">
        <v>12104</v>
      </c>
      <c r="O9" s="57">
        <v>15351</v>
      </c>
      <c r="P9" s="57">
        <v>26341</v>
      </c>
      <c r="Q9" s="57">
        <v>40976</v>
      </c>
      <c r="R9" s="57">
        <v>24028</v>
      </c>
      <c r="S9" s="57">
        <v>13618</v>
      </c>
      <c r="T9" s="57">
        <v>16439</v>
      </c>
      <c r="U9" s="57">
        <v>11810</v>
      </c>
      <c r="V9" s="57">
        <v>18773</v>
      </c>
      <c r="W9" s="57">
        <v>31700</v>
      </c>
      <c r="X9" s="57">
        <v>24239</v>
      </c>
      <c r="Y9" s="57">
        <v>25571</v>
      </c>
      <c r="Z9" s="57">
        <v>16101</v>
      </c>
      <c r="AA9" s="57">
        <v>19890</v>
      </c>
      <c r="AB9" s="57">
        <v>44848</v>
      </c>
      <c r="AC9" s="57">
        <v>60212</v>
      </c>
      <c r="AD9" s="57">
        <v>40263</v>
      </c>
      <c r="AE9" s="57">
        <v>20502</v>
      </c>
      <c r="AF9" s="57">
        <v>30189</v>
      </c>
      <c r="AG9" s="57">
        <v>23849</v>
      </c>
      <c r="AH9" s="57">
        <v>29278</v>
      </c>
      <c r="AI9" s="57">
        <v>61306</v>
      </c>
      <c r="AJ9" s="57">
        <v>51185</v>
      </c>
      <c r="AK9" s="246">
        <v>56109</v>
      </c>
      <c r="AL9" s="57">
        <v>27161</v>
      </c>
      <c r="AM9" s="246">
        <v>34334</v>
      </c>
      <c r="AN9" s="246">
        <v>71122</v>
      </c>
      <c r="AO9" s="246">
        <v>99396</v>
      </c>
      <c r="AP9" s="246">
        <v>62254</v>
      </c>
      <c r="AQ9" s="246">
        <v>36323</v>
      </c>
      <c r="AR9" s="246">
        <v>42891</v>
      </c>
      <c r="AS9" s="246">
        <v>29400</v>
      </c>
      <c r="AT9" s="246">
        <v>31100</v>
      </c>
      <c r="AU9" s="246">
        <v>79400</v>
      </c>
      <c r="AV9" s="246">
        <v>68000</v>
      </c>
      <c r="AW9" s="246">
        <v>76300</v>
      </c>
      <c r="AX9" s="57">
        <v>44800</v>
      </c>
      <c r="AY9" s="246">
        <v>44000</v>
      </c>
      <c r="AZ9" s="246">
        <v>92400</v>
      </c>
      <c r="BA9" s="242" t="s">
        <v>103</v>
      </c>
      <c r="BB9" s="239"/>
      <c r="BC9" s="239"/>
    </row>
    <row r="10" spans="1:57">
      <c r="A10" s="223" t="s">
        <v>104</v>
      </c>
      <c r="B10" s="57">
        <v>6789</v>
      </c>
      <c r="C10" s="57">
        <v>9133</v>
      </c>
      <c r="D10" s="57">
        <v>5483</v>
      </c>
      <c r="E10" s="57">
        <v>3462</v>
      </c>
      <c r="F10" s="57">
        <v>4139</v>
      </c>
      <c r="G10" s="57">
        <v>4683</v>
      </c>
      <c r="H10" s="57">
        <v>5730</v>
      </c>
      <c r="I10" s="57">
        <v>5219</v>
      </c>
      <c r="J10" s="57">
        <v>8540</v>
      </c>
      <c r="K10" s="57">
        <v>7042</v>
      </c>
      <c r="L10" s="57">
        <v>7724</v>
      </c>
      <c r="M10" s="57">
        <v>13572</v>
      </c>
      <c r="N10" s="57">
        <v>8900</v>
      </c>
      <c r="O10" s="57">
        <v>7369</v>
      </c>
      <c r="P10" s="57">
        <v>11778</v>
      </c>
      <c r="Q10" s="57">
        <v>12244</v>
      </c>
      <c r="R10" s="57">
        <v>12752</v>
      </c>
      <c r="S10" s="57">
        <v>8447</v>
      </c>
      <c r="T10" s="57">
        <v>7904</v>
      </c>
      <c r="U10" s="57">
        <v>7729</v>
      </c>
      <c r="V10" s="57">
        <v>9440</v>
      </c>
      <c r="W10" s="57">
        <v>11334</v>
      </c>
      <c r="X10" s="57">
        <v>15170</v>
      </c>
      <c r="Y10" s="57">
        <v>17221</v>
      </c>
      <c r="Z10" s="57">
        <v>7609</v>
      </c>
      <c r="AA10" s="57">
        <v>10982</v>
      </c>
      <c r="AB10" s="57">
        <v>13409</v>
      </c>
      <c r="AC10" s="57">
        <v>14716</v>
      </c>
      <c r="AD10" s="57">
        <v>15013</v>
      </c>
      <c r="AE10" s="57">
        <v>9802</v>
      </c>
      <c r="AF10" s="57">
        <v>9929</v>
      </c>
      <c r="AG10" s="57">
        <v>10951</v>
      </c>
      <c r="AH10" s="57">
        <v>11681</v>
      </c>
      <c r="AI10" s="57">
        <v>17760</v>
      </c>
      <c r="AJ10" s="57">
        <v>26453</v>
      </c>
      <c r="AK10" s="57">
        <v>28524</v>
      </c>
      <c r="AL10" s="57">
        <v>13961</v>
      </c>
      <c r="AM10" s="57">
        <v>14109</v>
      </c>
      <c r="AN10" s="57">
        <v>23372</v>
      </c>
      <c r="AO10" s="57">
        <v>25166</v>
      </c>
      <c r="AP10" s="57">
        <v>22607</v>
      </c>
      <c r="AQ10" s="57">
        <v>17029</v>
      </c>
      <c r="AR10" s="57">
        <v>16249</v>
      </c>
      <c r="AS10" s="57">
        <v>9900</v>
      </c>
      <c r="AT10" s="57">
        <v>16100</v>
      </c>
      <c r="AU10" s="57">
        <v>24000</v>
      </c>
      <c r="AV10" s="57">
        <v>27700</v>
      </c>
      <c r="AW10" s="57">
        <v>39300</v>
      </c>
      <c r="AX10" s="57">
        <v>12300</v>
      </c>
      <c r="AY10" s="57">
        <v>19300</v>
      </c>
      <c r="AZ10" s="57">
        <v>28200</v>
      </c>
      <c r="BA10" s="223" t="s">
        <v>104</v>
      </c>
      <c r="BB10" s="239"/>
      <c r="BC10" s="239"/>
    </row>
    <row r="11" spans="1:57">
      <c r="A11" s="56" t="s">
        <v>81</v>
      </c>
      <c r="B11" s="57">
        <v>30689</v>
      </c>
      <c r="C11" s="57">
        <v>21467</v>
      </c>
      <c r="D11" s="57">
        <v>10853</v>
      </c>
      <c r="E11" s="57">
        <v>6490</v>
      </c>
      <c r="F11" s="57">
        <v>7406</v>
      </c>
      <c r="G11" s="57">
        <v>9362</v>
      </c>
      <c r="H11" s="57">
        <v>10108</v>
      </c>
      <c r="I11" s="57">
        <v>7631</v>
      </c>
      <c r="J11" s="57">
        <v>13222</v>
      </c>
      <c r="K11" s="57">
        <v>14823</v>
      </c>
      <c r="L11" s="57">
        <v>12056</v>
      </c>
      <c r="M11" s="57">
        <v>18471</v>
      </c>
      <c r="N11" s="57">
        <v>22232</v>
      </c>
      <c r="O11" s="57">
        <v>17911</v>
      </c>
      <c r="P11" s="57">
        <v>18951</v>
      </c>
      <c r="Q11" s="57">
        <v>17486</v>
      </c>
      <c r="R11" s="57">
        <v>13161</v>
      </c>
      <c r="S11" s="57">
        <v>15713</v>
      </c>
      <c r="T11" s="57">
        <v>14030</v>
      </c>
      <c r="U11" s="57">
        <v>10861</v>
      </c>
      <c r="V11" s="57">
        <v>18918</v>
      </c>
      <c r="W11" s="57">
        <v>17890</v>
      </c>
      <c r="X11" s="57">
        <v>13964</v>
      </c>
      <c r="Y11" s="57">
        <v>25420</v>
      </c>
      <c r="Z11" s="57">
        <v>31669</v>
      </c>
      <c r="AA11" s="57">
        <v>21271</v>
      </c>
      <c r="AB11" s="57">
        <v>22557</v>
      </c>
      <c r="AC11" s="57">
        <v>22747</v>
      </c>
      <c r="AD11" s="57">
        <v>16050</v>
      </c>
      <c r="AE11" s="57">
        <v>17509</v>
      </c>
      <c r="AF11" s="57">
        <v>16190</v>
      </c>
      <c r="AG11" s="57">
        <v>10553</v>
      </c>
      <c r="AH11" s="57">
        <v>21505</v>
      </c>
      <c r="AI11" s="57">
        <v>18099</v>
      </c>
      <c r="AJ11" s="57">
        <v>16089</v>
      </c>
      <c r="AK11" s="57">
        <v>30330</v>
      </c>
      <c r="AL11" s="57">
        <v>37367</v>
      </c>
      <c r="AM11" s="57">
        <v>26589</v>
      </c>
      <c r="AN11" s="57">
        <v>21334</v>
      </c>
      <c r="AO11" s="57">
        <v>30174</v>
      </c>
      <c r="AP11" s="57">
        <v>18547</v>
      </c>
      <c r="AQ11" s="57">
        <v>21081</v>
      </c>
      <c r="AR11" s="57">
        <v>20086</v>
      </c>
      <c r="AS11" s="57">
        <v>13100</v>
      </c>
      <c r="AT11" s="57">
        <v>30600</v>
      </c>
      <c r="AU11" s="57">
        <v>24000</v>
      </c>
      <c r="AV11" s="57">
        <v>22200</v>
      </c>
      <c r="AW11" s="57">
        <v>37600</v>
      </c>
      <c r="AX11" s="57">
        <v>48600</v>
      </c>
      <c r="AY11" s="57">
        <v>30300</v>
      </c>
      <c r="AZ11" s="57">
        <v>29200</v>
      </c>
      <c r="BA11" s="56" t="s">
        <v>81</v>
      </c>
      <c r="BB11" s="239"/>
      <c r="BC11" s="239"/>
    </row>
    <row r="12" spans="1:57">
      <c r="A12" s="58" t="s">
        <v>82</v>
      </c>
      <c r="B12" s="59">
        <f>B13-SUM(B4:B11)</f>
        <v>157151</v>
      </c>
      <c r="C12" s="59">
        <f t="shared" ref="C12:AK12" si="0">C13-SUM(C4:C11)</f>
        <v>142963</v>
      </c>
      <c r="D12" s="59">
        <f t="shared" si="0"/>
        <v>166755</v>
      </c>
      <c r="E12" s="59">
        <f t="shared" si="0"/>
        <v>93985</v>
      </c>
      <c r="F12" s="59">
        <f t="shared" si="0"/>
        <v>108618</v>
      </c>
      <c r="G12" s="59">
        <f t="shared" si="0"/>
        <v>120933</v>
      </c>
      <c r="H12" s="59">
        <f t="shared" si="0"/>
        <v>144601</v>
      </c>
      <c r="I12" s="59">
        <f t="shared" si="0"/>
        <v>132288</v>
      </c>
      <c r="J12" s="59">
        <f t="shared" si="0"/>
        <v>147396</v>
      </c>
      <c r="K12" s="59">
        <f t="shared" si="0"/>
        <v>183228</v>
      </c>
      <c r="L12" s="59">
        <f t="shared" si="0"/>
        <v>161670</v>
      </c>
      <c r="M12" s="59">
        <f t="shared" si="0"/>
        <v>154789</v>
      </c>
      <c r="N12" s="59">
        <f t="shared" si="0"/>
        <v>147338</v>
      </c>
      <c r="O12" s="59">
        <f t="shared" si="0"/>
        <v>132682</v>
      </c>
      <c r="P12" s="59">
        <f t="shared" si="0"/>
        <v>200297</v>
      </c>
      <c r="Q12" s="59">
        <f t="shared" si="0"/>
        <v>212614</v>
      </c>
      <c r="R12" s="59">
        <f t="shared" si="0"/>
        <v>181812</v>
      </c>
      <c r="S12" s="59">
        <f t="shared" si="0"/>
        <v>183963</v>
      </c>
      <c r="T12" s="59">
        <f t="shared" si="0"/>
        <v>194551</v>
      </c>
      <c r="U12" s="59">
        <f t="shared" si="0"/>
        <v>172864</v>
      </c>
      <c r="V12" s="59">
        <f t="shared" si="0"/>
        <v>181141</v>
      </c>
      <c r="W12" s="59">
        <f t="shared" si="0"/>
        <v>227707</v>
      </c>
      <c r="X12" s="59">
        <f t="shared" si="0"/>
        <v>185286</v>
      </c>
      <c r="Y12" s="59">
        <f t="shared" si="0"/>
        <v>186075</v>
      </c>
      <c r="Z12" s="59">
        <f t="shared" si="0"/>
        <v>156783</v>
      </c>
      <c r="AA12" s="59">
        <f t="shared" si="0"/>
        <v>145078</v>
      </c>
      <c r="AB12" s="59">
        <f t="shared" si="0"/>
        <v>246747</v>
      </c>
      <c r="AC12" s="59">
        <f t="shared" si="0"/>
        <v>253407</v>
      </c>
      <c r="AD12" s="59">
        <f t="shared" si="0"/>
        <v>222610</v>
      </c>
      <c r="AE12" s="59">
        <f t="shared" si="0"/>
        <v>219372</v>
      </c>
      <c r="AF12" s="59">
        <f t="shared" si="0"/>
        <v>227742</v>
      </c>
      <c r="AG12" s="59">
        <f t="shared" si="0"/>
        <v>207698</v>
      </c>
      <c r="AH12" s="59">
        <f t="shared" si="0"/>
        <v>209982</v>
      </c>
      <c r="AI12" s="59">
        <f t="shared" si="0"/>
        <v>259707</v>
      </c>
      <c r="AJ12" s="59">
        <f t="shared" si="0"/>
        <v>212692</v>
      </c>
      <c r="AK12" s="59">
        <f t="shared" si="0"/>
        <v>210381</v>
      </c>
      <c r="AL12" s="59">
        <f t="shared" ref="AL12:AQ12" si="1">AL13-SUM(AL4:AL11)</f>
        <v>183084</v>
      </c>
      <c r="AM12" s="59">
        <f t="shared" si="1"/>
        <v>168836</v>
      </c>
      <c r="AN12" s="59">
        <f t="shared" si="1"/>
        <v>269119</v>
      </c>
      <c r="AO12" s="59">
        <f t="shared" si="1"/>
        <v>336266</v>
      </c>
      <c r="AP12" s="59">
        <f t="shared" si="1"/>
        <v>261699</v>
      </c>
      <c r="AQ12" s="59">
        <f t="shared" si="1"/>
        <v>244505</v>
      </c>
      <c r="AR12" s="59">
        <f t="shared" ref="AR12:AT12" si="2">AR13-SUM(AR4:AR11)</f>
        <v>275185</v>
      </c>
      <c r="AS12" s="59">
        <f t="shared" si="2"/>
        <v>238800</v>
      </c>
      <c r="AT12" s="59">
        <f t="shared" si="2"/>
        <v>252800</v>
      </c>
      <c r="AU12" s="59">
        <f t="shared" ref="AU12:AW12" si="3">AU13-SUM(AU4:AU11)</f>
        <v>313700</v>
      </c>
      <c r="AV12" s="59">
        <f t="shared" si="3"/>
        <v>255700</v>
      </c>
      <c r="AW12" s="59">
        <f t="shared" si="3"/>
        <v>255600</v>
      </c>
      <c r="AX12" s="59">
        <f t="shared" ref="AX12:AZ12" si="4">AX13-SUM(AX4:AX11)</f>
        <v>211800</v>
      </c>
      <c r="AY12" s="59">
        <f t="shared" si="4"/>
        <v>209400</v>
      </c>
      <c r="AZ12" s="59">
        <f t="shared" si="4"/>
        <v>351600</v>
      </c>
      <c r="BA12" s="58" t="s">
        <v>82</v>
      </c>
      <c r="BB12" s="239"/>
      <c r="BC12" s="239"/>
    </row>
    <row r="13" spans="1:57">
      <c r="A13" s="60" t="s">
        <v>34</v>
      </c>
      <c r="B13" s="61">
        <v>714099</v>
      </c>
      <c r="C13" s="61">
        <v>679393</v>
      </c>
      <c r="D13" s="61">
        <v>352676</v>
      </c>
      <c r="E13" s="61">
        <v>295826</v>
      </c>
      <c r="F13" s="61">
        <v>357783</v>
      </c>
      <c r="G13" s="61">
        <v>432883</v>
      </c>
      <c r="H13" s="61">
        <v>561489</v>
      </c>
      <c r="I13" s="61">
        <v>546503</v>
      </c>
      <c r="J13" s="61">
        <v>538727</v>
      </c>
      <c r="K13" s="61">
        <v>615701</v>
      </c>
      <c r="L13" s="61">
        <v>551571</v>
      </c>
      <c r="M13" s="61">
        <v>572101</v>
      </c>
      <c r="N13" s="61">
        <v>684819</v>
      </c>
      <c r="O13" s="61">
        <v>547948</v>
      </c>
      <c r="P13" s="61">
        <v>678748</v>
      </c>
      <c r="Q13" s="61">
        <v>781501</v>
      </c>
      <c r="R13" s="61">
        <v>669061</v>
      </c>
      <c r="S13" s="61">
        <v>683096</v>
      </c>
      <c r="T13" s="61">
        <v>846967</v>
      </c>
      <c r="U13" s="61">
        <v>774014</v>
      </c>
      <c r="V13" s="61">
        <v>658011</v>
      </c>
      <c r="W13" s="61">
        <v>705641</v>
      </c>
      <c r="X13" s="61">
        <v>648387</v>
      </c>
      <c r="Y13" s="61">
        <v>689679</v>
      </c>
      <c r="Z13" s="61">
        <v>668610</v>
      </c>
      <c r="AA13" s="61">
        <v>729460</v>
      </c>
      <c r="AB13" s="61">
        <v>857024</v>
      </c>
      <c r="AC13" s="61">
        <v>923017</v>
      </c>
      <c r="AD13" s="61">
        <v>875408</v>
      </c>
      <c r="AE13" s="61">
        <v>901066</v>
      </c>
      <c r="AF13" s="61">
        <v>1003032</v>
      </c>
      <c r="AG13" s="61">
        <v>906379</v>
      </c>
      <c r="AH13" s="61">
        <v>866966</v>
      </c>
      <c r="AI13" s="61">
        <v>928560</v>
      </c>
      <c r="AJ13" s="61">
        <v>839891</v>
      </c>
      <c r="AK13" s="61">
        <v>864491</v>
      </c>
      <c r="AL13" s="61">
        <v>944009</v>
      </c>
      <c r="AM13" s="61">
        <v>880020</v>
      </c>
      <c r="AN13" s="61">
        <v>1050559</v>
      </c>
      <c r="AO13" s="61">
        <v>1231471</v>
      </c>
      <c r="AP13" s="61">
        <v>1097211</v>
      </c>
      <c r="AQ13" s="61">
        <v>1055273</v>
      </c>
      <c r="AR13" s="61">
        <v>1270048</v>
      </c>
      <c r="AS13" s="61">
        <v>1109600</v>
      </c>
      <c r="AT13" s="61">
        <v>1099100</v>
      </c>
      <c r="AU13" s="61">
        <v>1271700</v>
      </c>
      <c r="AV13" s="61">
        <v>1168500</v>
      </c>
      <c r="AW13" s="61">
        <v>1236100</v>
      </c>
      <c r="AX13" s="61">
        <v>1218400</v>
      </c>
      <c r="AY13" s="61">
        <v>1387000</v>
      </c>
      <c r="AZ13" s="61">
        <v>1526000</v>
      </c>
      <c r="BA13" s="60" t="s">
        <v>34</v>
      </c>
      <c r="BB13" s="243">
        <f>SUM(B13:AJ13)</f>
        <v>24086037</v>
      </c>
      <c r="BC13" s="239"/>
    </row>
    <row r="14" spans="1:57">
      <c r="BB14" s="239"/>
      <c r="BC14" s="239"/>
    </row>
    <row r="15" spans="1:57">
      <c r="BB15" s="239"/>
      <c r="BC15" s="239"/>
    </row>
    <row r="16" spans="1:57">
      <c r="BB16" s="239"/>
      <c r="BC16" s="239"/>
    </row>
    <row r="18" spans="7:8">
      <c r="G18" s="275"/>
      <c r="H18" s="276"/>
    </row>
    <row r="46" spans="4:14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4:14"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9" spans="4:52"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4:52"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  <row r="59" spans="4:52" ht="226.5" customHeight="1"/>
    <row r="61" spans="4:52">
      <c r="AB61" s="62"/>
      <c r="AC61" s="62"/>
      <c r="AD61" s="62"/>
      <c r="AE61" s="62"/>
      <c r="AF61" s="62" t="s">
        <v>83</v>
      </c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</row>
    <row r="76" spans="1:53">
      <c r="B76" s="224" t="s">
        <v>107</v>
      </c>
      <c r="C76" s="50" t="str">
        <f t="shared" ref="C76:AN76" si="5">C3</f>
        <v>2月</v>
      </c>
      <c r="D76" s="50" t="str">
        <f t="shared" si="5"/>
        <v>3月</v>
      </c>
      <c r="E76" s="50" t="str">
        <f t="shared" si="5"/>
        <v>4月</v>
      </c>
      <c r="F76" s="50" t="str">
        <f t="shared" si="5"/>
        <v>5月</v>
      </c>
      <c r="G76" s="50" t="str">
        <f t="shared" si="5"/>
        <v>6月</v>
      </c>
      <c r="H76" s="50" t="str">
        <f t="shared" si="5"/>
        <v>7月</v>
      </c>
      <c r="I76" s="50" t="str">
        <f t="shared" si="5"/>
        <v>8月</v>
      </c>
      <c r="J76" s="50" t="str">
        <f t="shared" si="5"/>
        <v>9月</v>
      </c>
      <c r="K76" s="50" t="str">
        <f t="shared" si="5"/>
        <v>10月</v>
      </c>
      <c r="L76" s="50" t="str">
        <f t="shared" si="5"/>
        <v>11月</v>
      </c>
      <c r="M76" s="50" t="str">
        <f t="shared" si="5"/>
        <v>12月</v>
      </c>
      <c r="N76" s="224" t="s">
        <v>107</v>
      </c>
      <c r="O76" s="50" t="str">
        <f t="shared" si="5"/>
        <v>2月</v>
      </c>
      <c r="P76" s="50" t="str">
        <f t="shared" si="5"/>
        <v>3月</v>
      </c>
      <c r="Q76" s="50" t="str">
        <f t="shared" si="5"/>
        <v>4月</v>
      </c>
      <c r="R76" s="50" t="str">
        <f t="shared" si="5"/>
        <v>5月</v>
      </c>
      <c r="S76" s="50" t="str">
        <f t="shared" si="5"/>
        <v>6月</v>
      </c>
      <c r="T76" s="50" t="str">
        <f t="shared" si="5"/>
        <v>7月</v>
      </c>
      <c r="U76" s="50" t="str">
        <f t="shared" si="5"/>
        <v>8月</v>
      </c>
      <c r="V76" s="50" t="str">
        <f t="shared" si="5"/>
        <v>9月</v>
      </c>
      <c r="W76" s="50" t="str">
        <f t="shared" si="5"/>
        <v>10月</v>
      </c>
      <c r="X76" s="50" t="str">
        <f t="shared" si="5"/>
        <v>11月</v>
      </c>
      <c r="Y76" s="50" t="str">
        <f t="shared" si="5"/>
        <v>12月</v>
      </c>
      <c r="Z76" s="224" t="s">
        <v>107</v>
      </c>
      <c r="AA76" s="50" t="str">
        <f t="shared" si="5"/>
        <v>2月</v>
      </c>
      <c r="AB76" s="50" t="str">
        <f t="shared" si="5"/>
        <v>3月</v>
      </c>
      <c r="AC76" s="50" t="str">
        <f t="shared" si="5"/>
        <v>4月</v>
      </c>
      <c r="AD76" s="50" t="str">
        <f t="shared" si="5"/>
        <v>5月</v>
      </c>
      <c r="AE76" s="50" t="str">
        <f t="shared" si="5"/>
        <v>6月</v>
      </c>
      <c r="AF76" s="50" t="str">
        <f t="shared" si="5"/>
        <v>7月</v>
      </c>
      <c r="AG76" s="50" t="str">
        <f t="shared" si="5"/>
        <v>8月</v>
      </c>
      <c r="AH76" s="50" t="str">
        <f t="shared" si="5"/>
        <v>9月</v>
      </c>
      <c r="AI76" s="50" t="str">
        <f t="shared" si="5"/>
        <v>10月</v>
      </c>
      <c r="AJ76" s="50" t="str">
        <f t="shared" si="5"/>
        <v>11月</v>
      </c>
      <c r="AK76" s="50" t="str">
        <f t="shared" si="5"/>
        <v>12月</v>
      </c>
      <c r="AL76" s="224" t="s">
        <v>107</v>
      </c>
      <c r="AM76" s="251" t="str">
        <f t="shared" si="5"/>
        <v>2月</v>
      </c>
      <c r="AN76" s="251" t="str">
        <f t="shared" si="5"/>
        <v>3月</v>
      </c>
      <c r="AO76" s="251" t="str">
        <f t="shared" ref="AO76:AP76" si="6">AO3</f>
        <v>4月</v>
      </c>
      <c r="AP76" s="251" t="str">
        <f t="shared" si="6"/>
        <v>5月</v>
      </c>
      <c r="AQ76" s="251" t="str">
        <f t="shared" ref="AQ76:AS76" si="7">AQ3</f>
        <v>6月</v>
      </c>
      <c r="AR76" s="251" t="str">
        <f t="shared" si="7"/>
        <v>7月</v>
      </c>
      <c r="AS76" s="251" t="str">
        <f t="shared" si="7"/>
        <v>8月</v>
      </c>
      <c r="AT76" s="251" t="str">
        <f t="shared" ref="AT76:AU76" si="8">AT3</f>
        <v>9月</v>
      </c>
      <c r="AU76" s="251" t="str">
        <f t="shared" si="8"/>
        <v>10月</v>
      </c>
      <c r="AV76" s="251" t="str">
        <f t="shared" ref="AV76:AY76" si="9">AV3</f>
        <v>11月</v>
      </c>
      <c r="AW76" s="251" t="str">
        <f t="shared" si="9"/>
        <v>12月</v>
      </c>
      <c r="AX76" s="296" t="s">
        <v>107</v>
      </c>
      <c r="AY76" s="297" t="str">
        <f t="shared" si="9"/>
        <v>2月</v>
      </c>
      <c r="AZ76" s="297" t="str">
        <f t="shared" ref="AZ76" si="10">AZ3</f>
        <v>3月</v>
      </c>
    </row>
    <row r="77" spans="1:53">
      <c r="A77" s="50" t="str">
        <f>A12</f>
        <v>その他</v>
      </c>
      <c r="B77" s="50">
        <f t="shared" ref="B77:BA77" si="11">B12</f>
        <v>157151</v>
      </c>
      <c r="C77" s="50">
        <f t="shared" si="11"/>
        <v>142963</v>
      </c>
      <c r="D77" s="50">
        <f t="shared" si="11"/>
        <v>166755</v>
      </c>
      <c r="E77" s="50">
        <f t="shared" si="11"/>
        <v>93985</v>
      </c>
      <c r="F77" s="50">
        <f t="shared" si="11"/>
        <v>108618</v>
      </c>
      <c r="G77" s="50">
        <f t="shared" si="11"/>
        <v>120933</v>
      </c>
      <c r="H77" s="50">
        <f t="shared" si="11"/>
        <v>144601</v>
      </c>
      <c r="I77" s="50">
        <f t="shared" si="11"/>
        <v>132288</v>
      </c>
      <c r="J77" s="50">
        <f t="shared" si="11"/>
        <v>147396</v>
      </c>
      <c r="K77" s="50">
        <f t="shared" si="11"/>
        <v>183228</v>
      </c>
      <c r="L77" s="50">
        <f t="shared" si="11"/>
        <v>161670</v>
      </c>
      <c r="M77" s="50">
        <f t="shared" si="11"/>
        <v>154789</v>
      </c>
      <c r="N77" s="50">
        <f t="shared" si="11"/>
        <v>147338</v>
      </c>
      <c r="O77" s="50">
        <f t="shared" si="11"/>
        <v>132682</v>
      </c>
      <c r="P77" s="50">
        <f t="shared" si="11"/>
        <v>200297</v>
      </c>
      <c r="Q77" s="50">
        <f t="shared" si="11"/>
        <v>212614</v>
      </c>
      <c r="R77" s="50">
        <f t="shared" si="11"/>
        <v>181812</v>
      </c>
      <c r="S77" s="50">
        <f t="shared" si="11"/>
        <v>183963</v>
      </c>
      <c r="T77" s="50">
        <f t="shared" si="11"/>
        <v>194551</v>
      </c>
      <c r="U77" s="50">
        <f t="shared" si="11"/>
        <v>172864</v>
      </c>
      <c r="V77" s="50">
        <f t="shared" si="11"/>
        <v>181141</v>
      </c>
      <c r="W77" s="50">
        <f t="shared" si="11"/>
        <v>227707</v>
      </c>
      <c r="X77" s="50">
        <f t="shared" si="11"/>
        <v>185286</v>
      </c>
      <c r="Y77" s="50">
        <f t="shared" si="11"/>
        <v>186075</v>
      </c>
      <c r="Z77" s="50">
        <f t="shared" si="11"/>
        <v>156783</v>
      </c>
      <c r="AA77" s="50">
        <f t="shared" si="11"/>
        <v>145078</v>
      </c>
      <c r="AB77" s="50">
        <f t="shared" si="11"/>
        <v>246747</v>
      </c>
      <c r="AC77" s="50">
        <f t="shared" si="11"/>
        <v>253407</v>
      </c>
      <c r="AD77" s="50">
        <f t="shared" si="11"/>
        <v>222610</v>
      </c>
      <c r="AE77" s="50">
        <f t="shared" si="11"/>
        <v>219372</v>
      </c>
      <c r="AF77" s="50">
        <f t="shared" si="11"/>
        <v>227742</v>
      </c>
      <c r="AG77" s="50">
        <f t="shared" si="11"/>
        <v>207698</v>
      </c>
      <c r="AH77" s="50">
        <f t="shared" si="11"/>
        <v>209982</v>
      </c>
      <c r="AI77" s="50">
        <f t="shared" si="11"/>
        <v>259707</v>
      </c>
      <c r="AJ77" s="50">
        <f t="shared" si="11"/>
        <v>212692</v>
      </c>
      <c r="AK77" s="50">
        <f t="shared" ref="AK77:AL77" si="12">AK12</f>
        <v>210381</v>
      </c>
      <c r="AL77" s="50">
        <f t="shared" si="12"/>
        <v>183084</v>
      </c>
      <c r="AM77" s="50">
        <f t="shared" ref="AM77:AN77" si="13">AM12</f>
        <v>168836</v>
      </c>
      <c r="AN77" s="50">
        <f t="shared" si="13"/>
        <v>269119</v>
      </c>
      <c r="AO77" s="50">
        <f t="shared" ref="AO77:AP77" si="14">AO12</f>
        <v>336266</v>
      </c>
      <c r="AP77" s="50">
        <f t="shared" si="14"/>
        <v>261699</v>
      </c>
      <c r="AQ77" s="50">
        <f t="shared" ref="AQ77:AR77" si="15">AQ12</f>
        <v>244505</v>
      </c>
      <c r="AR77" s="50">
        <f t="shared" si="15"/>
        <v>275185</v>
      </c>
      <c r="AS77" s="50">
        <f t="shared" ref="AS77:AT77" si="16">AS12</f>
        <v>238800</v>
      </c>
      <c r="AT77" s="50">
        <f t="shared" si="16"/>
        <v>252800</v>
      </c>
      <c r="AU77" s="50">
        <f t="shared" ref="AU77:AV77" si="17">AU12</f>
        <v>313700</v>
      </c>
      <c r="AV77" s="50">
        <f t="shared" si="17"/>
        <v>255700</v>
      </c>
      <c r="AW77" s="50">
        <f t="shared" ref="AW77:AX77" si="18">AW12</f>
        <v>255600</v>
      </c>
      <c r="AX77" s="298">
        <f t="shared" si="18"/>
        <v>211800</v>
      </c>
      <c r="AY77" s="298">
        <f t="shared" ref="AY77:AZ77" si="19">AY12</f>
        <v>209400</v>
      </c>
      <c r="AZ77" s="298">
        <f t="shared" si="19"/>
        <v>351600</v>
      </c>
      <c r="BA77" s="50" t="str">
        <f t="shared" si="11"/>
        <v>その他</v>
      </c>
    </row>
    <row r="78" spans="1:53">
      <c r="A78" s="50" t="str">
        <f>A11</f>
        <v>豪州</v>
      </c>
      <c r="B78" s="50">
        <f t="shared" ref="B78:BA78" si="20">B11</f>
        <v>30689</v>
      </c>
      <c r="C78" s="50">
        <f t="shared" si="20"/>
        <v>21467</v>
      </c>
      <c r="D78" s="50">
        <f t="shared" si="20"/>
        <v>10853</v>
      </c>
      <c r="E78" s="50">
        <f t="shared" si="20"/>
        <v>6490</v>
      </c>
      <c r="F78" s="50">
        <f t="shared" si="20"/>
        <v>7406</v>
      </c>
      <c r="G78" s="50">
        <f t="shared" si="20"/>
        <v>9362</v>
      </c>
      <c r="H78" s="50">
        <f t="shared" si="20"/>
        <v>10108</v>
      </c>
      <c r="I78" s="50">
        <f t="shared" si="20"/>
        <v>7631</v>
      </c>
      <c r="J78" s="50">
        <f t="shared" si="20"/>
        <v>13222</v>
      </c>
      <c r="K78" s="50">
        <f t="shared" si="20"/>
        <v>14823</v>
      </c>
      <c r="L78" s="50">
        <f t="shared" si="20"/>
        <v>12056</v>
      </c>
      <c r="M78" s="50">
        <f t="shared" si="20"/>
        <v>18471</v>
      </c>
      <c r="N78" s="50">
        <f t="shared" si="20"/>
        <v>22232</v>
      </c>
      <c r="O78" s="50">
        <f t="shared" si="20"/>
        <v>17911</v>
      </c>
      <c r="P78" s="50">
        <f t="shared" si="20"/>
        <v>18951</v>
      </c>
      <c r="Q78" s="50">
        <f t="shared" si="20"/>
        <v>17486</v>
      </c>
      <c r="R78" s="50">
        <f t="shared" si="20"/>
        <v>13161</v>
      </c>
      <c r="S78" s="50">
        <f t="shared" si="20"/>
        <v>15713</v>
      </c>
      <c r="T78" s="50">
        <f t="shared" si="20"/>
        <v>14030</v>
      </c>
      <c r="U78" s="50">
        <f t="shared" si="20"/>
        <v>10861</v>
      </c>
      <c r="V78" s="50">
        <f t="shared" si="20"/>
        <v>18918</v>
      </c>
      <c r="W78" s="50">
        <f t="shared" si="20"/>
        <v>17890</v>
      </c>
      <c r="X78" s="50">
        <f t="shared" si="20"/>
        <v>13964</v>
      </c>
      <c r="Y78" s="50">
        <f t="shared" si="20"/>
        <v>25420</v>
      </c>
      <c r="Z78" s="50">
        <f t="shared" si="20"/>
        <v>31669</v>
      </c>
      <c r="AA78" s="50">
        <f t="shared" si="20"/>
        <v>21271</v>
      </c>
      <c r="AB78" s="50">
        <f t="shared" si="20"/>
        <v>22557</v>
      </c>
      <c r="AC78" s="50">
        <f t="shared" si="20"/>
        <v>22747</v>
      </c>
      <c r="AD78" s="50">
        <f t="shared" si="20"/>
        <v>16050</v>
      </c>
      <c r="AE78" s="50">
        <f t="shared" si="20"/>
        <v>17509</v>
      </c>
      <c r="AF78" s="50">
        <f t="shared" si="20"/>
        <v>16190</v>
      </c>
      <c r="AG78" s="50">
        <f t="shared" si="20"/>
        <v>10553</v>
      </c>
      <c r="AH78" s="50">
        <f t="shared" si="20"/>
        <v>21505</v>
      </c>
      <c r="AI78" s="50">
        <f t="shared" si="20"/>
        <v>18099</v>
      </c>
      <c r="AJ78" s="50">
        <f t="shared" si="20"/>
        <v>16089</v>
      </c>
      <c r="AK78" s="50">
        <f t="shared" ref="AK78:AL78" si="21">AK11</f>
        <v>30330</v>
      </c>
      <c r="AL78" s="50">
        <f t="shared" si="21"/>
        <v>37367</v>
      </c>
      <c r="AM78" s="50">
        <f t="shared" ref="AM78:AN78" si="22">AM11</f>
        <v>26589</v>
      </c>
      <c r="AN78" s="50">
        <f t="shared" si="22"/>
        <v>21334</v>
      </c>
      <c r="AO78" s="50">
        <f t="shared" ref="AO78:AP78" si="23">AO11</f>
        <v>30174</v>
      </c>
      <c r="AP78" s="50">
        <f t="shared" si="23"/>
        <v>18547</v>
      </c>
      <c r="AQ78" s="50">
        <f t="shared" ref="AQ78:AR78" si="24">AQ11</f>
        <v>21081</v>
      </c>
      <c r="AR78" s="50">
        <f t="shared" si="24"/>
        <v>20086</v>
      </c>
      <c r="AS78" s="50">
        <f t="shared" ref="AS78:AT78" si="25">AS11</f>
        <v>13100</v>
      </c>
      <c r="AT78" s="50">
        <f t="shared" si="25"/>
        <v>30600</v>
      </c>
      <c r="AU78" s="50">
        <f t="shared" ref="AU78:AV78" si="26">AU11</f>
        <v>24000</v>
      </c>
      <c r="AV78" s="50">
        <f t="shared" si="26"/>
        <v>22200</v>
      </c>
      <c r="AW78" s="50">
        <f t="shared" ref="AW78:AX78" si="27">AW11</f>
        <v>37600</v>
      </c>
      <c r="AX78" s="298">
        <f t="shared" si="27"/>
        <v>48600</v>
      </c>
      <c r="AY78" s="298">
        <f t="shared" ref="AY78:AZ78" si="28">AY11</f>
        <v>30300</v>
      </c>
      <c r="AZ78" s="298">
        <f t="shared" si="28"/>
        <v>29200</v>
      </c>
      <c r="BA78" s="50" t="str">
        <f t="shared" si="20"/>
        <v>豪州</v>
      </c>
    </row>
    <row r="79" spans="1:53">
      <c r="A79" s="50" t="str">
        <f>A10</f>
        <v>マレーシア</v>
      </c>
      <c r="B79" s="50">
        <f t="shared" ref="B79:BA79" si="29">B10</f>
        <v>6789</v>
      </c>
      <c r="C79" s="50">
        <f t="shared" si="29"/>
        <v>9133</v>
      </c>
      <c r="D79" s="50">
        <f t="shared" si="29"/>
        <v>5483</v>
      </c>
      <c r="E79" s="50">
        <f t="shared" si="29"/>
        <v>3462</v>
      </c>
      <c r="F79" s="50">
        <f t="shared" si="29"/>
        <v>4139</v>
      </c>
      <c r="G79" s="50">
        <f t="shared" si="29"/>
        <v>4683</v>
      </c>
      <c r="H79" s="50">
        <f t="shared" si="29"/>
        <v>5730</v>
      </c>
      <c r="I79" s="50">
        <f t="shared" si="29"/>
        <v>5219</v>
      </c>
      <c r="J79" s="50">
        <f t="shared" si="29"/>
        <v>8540</v>
      </c>
      <c r="K79" s="50">
        <f t="shared" si="29"/>
        <v>7042</v>
      </c>
      <c r="L79" s="50">
        <f t="shared" si="29"/>
        <v>7724</v>
      </c>
      <c r="M79" s="50">
        <f t="shared" si="29"/>
        <v>13572</v>
      </c>
      <c r="N79" s="50">
        <f t="shared" si="29"/>
        <v>8900</v>
      </c>
      <c r="O79" s="50">
        <f t="shared" si="29"/>
        <v>7369</v>
      </c>
      <c r="P79" s="50">
        <f t="shared" si="29"/>
        <v>11778</v>
      </c>
      <c r="Q79" s="50">
        <f t="shared" si="29"/>
        <v>12244</v>
      </c>
      <c r="R79" s="50">
        <f t="shared" si="29"/>
        <v>12752</v>
      </c>
      <c r="S79" s="50">
        <f t="shared" si="29"/>
        <v>8447</v>
      </c>
      <c r="T79" s="50">
        <f t="shared" si="29"/>
        <v>7904</v>
      </c>
      <c r="U79" s="50">
        <f t="shared" si="29"/>
        <v>7729</v>
      </c>
      <c r="V79" s="50">
        <f t="shared" si="29"/>
        <v>9440</v>
      </c>
      <c r="W79" s="50">
        <f t="shared" si="29"/>
        <v>11334</v>
      </c>
      <c r="X79" s="50">
        <f t="shared" si="29"/>
        <v>15170</v>
      </c>
      <c r="Y79" s="50">
        <f t="shared" si="29"/>
        <v>17221</v>
      </c>
      <c r="Z79" s="50">
        <f t="shared" si="29"/>
        <v>7609</v>
      </c>
      <c r="AA79" s="50">
        <f t="shared" si="29"/>
        <v>10982</v>
      </c>
      <c r="AB79" s="50">
        <f t="shared" si="29"/>
        <v>13409</v>
      </c>
      <c r="AC79" s="50">
        <f t="shared" si="29"/>
        <v>14716</v>
      </c>
      <c r="AD79" s="50">
        <f t="shared" si="29"/>
        <v>15013</v>
      </c>
      <c r="AE79" s="50">
        <f t="shared" si="29"/>
        <v>9802</v>
      </c>
      <c r="AF79" s="50">
        <f t="shared" si="29"/>
        <v>9929</v>
      </c>
      <c r="AG79" s="50">
        <f t="shared" si="29"/>
        <v>10951</v>
      </c>
      <c r="AH79" s="50">
        <f t="shared" si="29"/>
        <v>11681</v>
      </c>
      <c r="AI79" s="50">
        <f t="shared" si="29"/>
        <v>17760</v>
      </c>
      <c r="AJ79" s="50">
        <f t="shared" si="29"/>
        <v>26453</v>
      </c>
      <c r="AK79" s="50">
        <f t="shared" ref="AK79:AL79" si="30">AK10</f>
        <v>28524</v>
      </c>
      <c r="AL79" s="50">
        <f t="shared" si="30"/>
        <v>13961</v>
      </c>
      <c r="AM79" s="50">
        <f t="shared" ref="AM79:AN79" si="31">AM10</f>
        <v>14109</v>
      </c>
      <c r="AN79" s="50">
        <f t="shared" si="31"/>
        <v>23372</v>
      </c>
      <c r="AO79" s="50">
        <f t="shared" ref="AO79:AP79" si="32">AO10</f>
        <v>25166</v>
      </c>
      <c r="AP79" s="50">
        <f t="shared" si="32"/>
        <v>22607</v>
      </c>
      <c r="AQ79" s="50">
        <f t="shared" ref="AQ79:AR79" si="33">AQ10</f>
        <v>17029</v>
      </c>
      <c r="AR79" s="50">
        <f t="shared" si="33"/>
        <v>16249</v>
      </c>
      <c r="AS79" s="50">
        <f t="shared" ref="AS79:AT79" si="34">AS10</f>
        <v>9900</v>
      </c>
      <c r="AT79" s="50">
        <f t="shared" si="34"/>
        <v>16100</v>
      </c>
      <c r="AU79" s="50">
        <f t="shared" ref="AU79:AV79" si="35">AU10</f>
        <v>24000</v>
      </c>
      <c r="AV79" s="50">
        <f t="shared" si="35"/>
        <v>27700</v>
      </c>
      <c r="AW79" s="50">
        <f t="shared" ref="AW79:AX79" si="36">AW10</f>
        <v>39300</v>
      </c>
      <c r="AX79" s="298">
        <f t="shared" si="36"/>
        <v>12300</v>
      </c>
      <c r="AY79" s="298">
        <f t="shared" ref="AY79:AZ79" si="37">AY10</f>
        <v>19300</v>
      </c>
      <c r="AZ79" s="298">
        <f t="shared" si="37"/>
        <v>28200</v>
      </c>
      <c r="BA79" s="50" t="str">
        <f t="shared" si="29"/>
        <v>マレーシア</v>
      </c>
    </row>
    <row r="80" spans="1:53">
      <c r="A80" s="50" t="str">
        <f>A9</f>
        <v>タイ</v>
      </c>
      <c r="B80" s="50">
        <f t="shared" ref="B80:BA80" si="38">B9</f>
        <v>11412</v>
      </c>
      <c r="C80" s="50">
        <f t="shared" si="38"/>
        <v>13597</v>
      </c>
      <c r="D80" s="50">
        <f t="shared" si="38"/>
        <v>11718</v>
      </c>
      <c r="E80" s="50">
        <f t="shared" si="38"/>
        <v>8001</v>
      </c>
      <c r="F80" s="50">
        <f t="shared" si="38"/>
        <v>8457</v>
      </c>
      <c r="G80" s="50">
        <f t="shared" si="38"/>
        <v>7507</v>
      </c>
      <c r="H80" s="50">
        <f t="shared" si="38"/>
        <v>12180</v>
      </c>
      <c r="I80" s="50">
        <f t="shared" si="38"/>
        <v>8631</v>
      </c>
      <c r="J80" s="50">
        <f t="shared" si="38"/>
        <v>13701</v>
      </c>
      <c r="K80" s="50">
        <f t="shared" si="38"/>
        <v>19517</v>
      </c>
      <c r="L80" s="50">
        <f t="shared" si="38"/>
        <v>11488</v>
      </c>
      <c r="M80" s="50">
        <f t="shared" si="38"/>
        <v>18760</v>
      </c>
      <c r="N80" s="50">
        <f t="shared" si="38"/>
        <v>12104</v>
      </c>
      <c r="O80" s="50">
        <f t="shared" si="38"/>
        <v>15351</v>
      </c>
      <c r="P80" s="50">
        <f t="shared" si="38"/>
        <v>26341</v>
      </c>
      <c r="Q80" s="50">
        <f t="shared" si="38"/>
        <v>40976</v>
      </c>
      <c r="R80" s="50">
        <f t="shared" si="38"/>
        <v>24028</v>
      </c>
      <c r="S80" s="50">
        <f t="shared" si="38"/>
        <v>13618</v>
      </c>
      <c r="T80" s="50">
        <f t="shared" si="38"/>
        <v>16439</v>
      </c>
      <c r="U80" s="50">
        <f t="shared" si="38"/>
        <v>11810</v>
      </c>
      <c r="V80" s="50">
        <f t="shared" si="38"/>
        <v>18773</v>
      </c>
      <c r="W80" s="50">
        <f t="shared" si="38"/>
        <v>31700</v>
      </c>
      <c r="X80" s="50">
        <f t="shared" si="38"/>
        <v>24239</v>
      </c>
      <c r="Y80" s="50">
        <f t="shared" si="38"/>
        <v>25571</v>
      </c>
      <c r="Z80" s="50">
        <f t="shared" si="38"/>
        <v>16101</v>
      </c>
      <c r="AA80" s="50">
        <f t="shared" si="38"/>
        <v>19890</v>
      </c>
      <c r="AB80" s="50">
        <f t="shared" si="38"/>
        <v>44848</v>
      </c>
      <c r="AC80" s="50">
        <f t="shared" si="38"/>
        <v>60212</v>
      </c>
      <c r="AD80" s="50">
        <f t="shared" si="38"/>
        <v>40263</v>
      </c>
      <c r="AE80" s="50">
        <f t="shared" si="38"/>
        <v>20502</v>
      </c>
      <c r="AF80" s="50">
        <f t="shared" si="38"/>
        <v>30189</v>
      </c>
      <c r="AG80" s="50">
        <f t="shared" si="38"/>
        <v>23849</v>
      </c>
      <c r="AH80" s="50">
        <f t="shared" si="38"/>
        <v>29278</v>
      </c>
      <c r="AI80" s="50">
        <f t="shared" si="38"/>
        <v>61306</v>
      </c>
      <c r="AJ80" s="50">
        <f t="shared" si="38"/>
        <v>51185</v>
      </c>
      <c r="AK80" s="50">
        <f t="shared" ref="AK80:AL80" si="39">AK9</f>
        <v>56109</v>
      </c>
      <c r="AL80" s="50">
        <f t="shared" si="39"/>
        <v>27161</v>
      </c>
      <c r="AM80" s="50">
        <f t="shared" ref="AM80:AN80" si="40">AM9</f>
        <v>34334</v>
      </c>
      <c r="AN80" s="50">
        <f t="shared" si="40"/>
        <v>71122</v>
      </c>
      <c r="AO80" s="50">
        <f t="shared" ref="AO80:AP80" si="41">AO9</f>
        <v>99396</v>
      </c>
      <c r="AP80" s="50">
        <f t="shared" si="41"/>
        <v>62254</v>
      </c>
      <c r="AQ80" s="50">
        <f t="shared" ref="AQ80:AR80" si="42">AQ9</f>
        <v>36323</v>
      </c>
      <c r="AR80" s="50">
        <f t="shared" si="42"/>
        <v>42891</v>
      </c>
      <c r="AS80" s="50">
        <f t="shared" ref="AS80:AT80" si="43">AS9</f>
        <v>29400</v>
      </c>
      <c r="AT80" s="50">
        <f t="shared" si="43"/>
        <v>31100</v>
      </c>
      <c r="AU80" s="50">
        <f t="shared" ref="AU80:AV80" si="44">AU9</f>
        <v>79400</v>
      </c>
      <c r="AV80" s="50">
        <f t="shared" si="44"/>
        <v>68000</v>
      </c>
      <c r="AW80" s="50">
        <f t="shared" ref="AW80:AX80" si="45">AW9</f>
        <v>76300</v>
      </c>
      <c r="AX80" s="298">
        <f t="shared" si="45"/>
        <v>44800</v>
      </c>
      <c r="AY80" s="298">
        <f t="shared" ref="AY80:AZ80" si="46">AY9</f>
        <v>44000</v>
      </c>
      <c r="AZ80" s="298">
        <f t="shared" si="46"/>
        <v>92400</v>
      </c>
      <c r="BA80" s="50" t="str">
        <f t="shared" si="38"/>
        <v>タイ</v>
      </c>
    </row>
    <row r="81" spans="1:53">
      <c r="A81" s="50" t="str">
        <f>A8</f>
        <v>シンガポール</v>
      </c>
      <c r="B81" s="50">
        <f t="shared" ref="B81:BA81" si="47">B8</f>
        <v>9034</v>
      </c>
      <c r="C81" s="50">
        <f t="shared" si="47"/>
        <v>12474</v>
      </c>
      <c r="D81" s="50">
        <f t="shared" si="47"/>
        <v>6290</v>
      </c>
      <c r="E81" s="50">
        <f t="shared" si="47"/>
        <v>2360</v>
      </c>
      <c r="F81" s="50">
        <f t="shared" si="47"/>
        <v>6999</v>
      </c>
      <c r="G81" s="50">
        <f t="shared" si="47"/>
        <v>8947</v>
      </c>
      <c r="H81" s="50">
        <f t="shared" si="47"/>
        <v>7870</v>
      </c>
      <c r="I81" s="50">
        <f t="shared" si="47"/>
        <v>5502</v>
      </c>
      <c r="J81" s="50">
        <f t="shared" si="47"/>
        <v>7671</v>
      </c>
      <c r="K81" s="50">
        <f t="shared" si="47"/>
        <v>8787</v>
      </c>
      <c r="L81" s="50">
        <f t="shared" si="47"/>
        <v>12552</v>
      </c>
      <c r="M81" s="50">
        <f t="shared" si="47"/>
        <v>22868</v>
      </c>
      <c r="N81" s="50">
        <f t="shared" si="47"/>
        <v>8991</v>
      </c>
      <c r="O81" s="50">
        <f t="shared" si="47"/>
        <v>7725</v>
      </c>
      <c r="P81" s="50">
        <f t="shared" si="47"/>
        <v>11616</v>
      </c>
      <c r="Q81" s="50">
        <f t="shared" si="47"/>
        <v>12821</v>
      </c>
      <c r="R81" s="50">
        <f t="shared" si="47"/>
        <v>13000</v>
      </c>
      <c r="S81" s="50">
        <f t="shared" si="47"/>
        <v>13228</v>
      </c>
      <c r="T81" s="50">
        <f t="shared" si="47"/>
        <v>8390</v>
      </c>
      <c r="U81" s="50">
        <f t="shared" si="47"/>
        <v>5870</v>
      </c>
      <c r="V81" s="50">
        <f t="shared" si="47"/>
        <v>8017</v>
      </c>
      <c r="W81" s="50">
        <f t="shared" si="47"/>
        <v>10263</v>
      </c>
      <c r="X81" s="50">
        <f t="shared" si="47"/>
        <v>14792</v>
      </c>
      <c r="Y81" s="50">
        <f t="shared" si="47"/>
        <v>27450</v>
      </c>
      <c r="Z81" s="50">
        <f t="shared" si="47"/>
        <v>7109</v>
      </c>
      <c r="AA81" s="50">
        <f t="shared" si="47"/>
        <v>10134</v>
      </c>
      <c r="AB81" s="50">
        <f t="shared" si="47"/>
        <v>13409</v>
      </c>
      <c r="AC81" s="50">
        <f t="shared" si="47"/>
        <v>14583</v>
      </c>
      <c r="AD81" s="50">
        <f t="shared" si="47"/>
        <v>16334</v>
      </c>
      <c r="AE81" s="50">
        <f t="shared" si="47"/>
        <v>21735</v>
      </c>
      <c r="AF81" s="50">
        <f t="shared" si="47"/>
        <v>11248</v>
      </c>
      <c r="AG81" s="50">
        <f t="shared" si="47"/>
        <v>8831</v>
      </c>
      <c r="AH81" s="50">
        <f t="shared" si="47"/>
        <v>11597</v>
      </c>
      <c r="AI81" s="50">
        <f t="shared" si="47"/>
        <v>16146</v>
      </c>
      <c r="AJ81" s="50">
        <f t="shared" si="47"/>
        <v>20003</v>
      </c>
      <c r="AK81" s="50">
        <f t="shared" ref="AK81:AL81" si="48">AK8</f>
        <v>38151</v>
      </c>
      <c r="AL81" s="50">
        <f t="shared" si="48"/>
        <v>10888</v>
      </c>
      <c r="AM81" s="50">
        <f t="shared" ref="AM81:AN81" si="49">AM8</f>
        <v>10370</v>
      </c>
      <c r="AN81" s="50">
        <f t="shared" si="49"/>
        <v>16378</v>
      </c>
      <c r="AO81" s="50">
        <f t="shared" ref="AO81:AP81" si="50">AO8</f>
        <v>18662</v>
      </c>
      <c r="AP81" s="50">
        <f t="shared" si="50"/>
        <v>18256</v>
      </c>
      <c r="AQ81" s="50">
        <f t="shared" ref="AQ81:AR81" si="51">AQ8</f>
        <v>23298</v>
      </c>
      <c r="AR81" s="50">
        <f t="shared" si="51"/>
        <v>13047</v>
      </c>
      <c r="AS81" s="50">
        <f t="shared" ref="AS81:AT81" si="52">AS8</f>
        <v>8300</v>
      </c>
      <c r="AT81" s="50">
        <f t="shared" si="52"/>
        <v>14100</v>
      </c>
      <c r="AU81" s="50">
        <f t="shared" ref="AU81:AV81" si="53">AU8</f>
        <v>20100</v>
      </c>
      <c r="AV81" s="50">
        <f t="shared" si="53"/>
        <v>26700</v>
      </c>
      <c r="AW81" s="50">
        <f t="shared" ref="AW81:AX81" si="54">AW8</f>
        <v>47800</v>
      </c>
      <c r="AX81" s="298">
        <f t="shared" si="54"/>
        <v>11800</v>
      </c>
      <c r="AY81" s="298">
        <f t="shared" ref="AY81:AZ81" si="55">AY8</f>
        <v>16300</v>
      </c>
      <c r="AZ81" s="298">
        <f t="shared" si="55"/>
        <v>23100</v>
      </c>
      <c r="BA81" s="50" t="str">
        <f t="shared" si="47"/>
        <v>ｼﾝｶﾞﾎﾟｰﾙ</v>
      </c>
    </row>
    <row r="82" spans="1:53">
      <c r="A82" s="50" t="str">
        <f>A7</f>
        <v>香港</v>
      </c>
      <c r="B82" s="50">
        <f t="shared" ref="B82:BA82" si="56">B7</f>
        <v>34410</v>
      </c>
      <c r="C82" s="50">
        <f t="shared" si="56"/>
        <v>49311</v>
      </c>
      <c r="D82" s="50">
        <f t="shared" si="56"/>
        <v>14116</v>
      </c>
      <c r="E82" s="50">
        <f t="shared" si="56"/>
        <v>5774</v>
      </c>
      <c r="F82" s="50">
        <f t="shared" si="56"/>
        <v>11584</v>
      </c>
      <c r="G82" s="50">
        <f t="shared" si="56"/>
        <v>28522</v>
      </c>
      <c r="H82" s="50">
        <f t="shared" si="56"/>
        <v>40524</v>
      </c>
      <c r="I82" s="50">
        <f t="shared" si="56"/>
        <v>38436</v>
      </c>
      <c r="J82" s="50">
        <f t="shared" si="56"/>
        <v>28507</v>
      </c>
      <c r="K82" s="50">
        <f t="shared" si="56"/>
        <v>35468</v>
      </c>
      <c r="L82" s="50">
        <f t="shared" si="56"/>
        <v>33711</v>
      </c>
      <c r="M82" s="50">
        <f t="shared" si="56"/>
        <v>44502</v>
      </c>
      <c r="N82" s="50">
        <f t="shared" si="56"/>
        <v>48477</v>
      </c>
      <c r="O82" s="50">
        <f t="shared" si="56"/>
        <v>28762</v>
      </c>
      <c r="P82" s="50">
        <f t="shared" si="56"/>
        <v>36714</v>
      </c>
      <c r="Q82" s="50">
        <f t="shared" si="56"/>
        <v>44241</v>
      </c>
      <c r="R82" s="50">
        <f t="shared" si="56"/>
        <v>32506</v>
      </c>
      <c r="S82" s="50">
        <f t="shared" si="56"/>
        <v>44190</v>
      </c>
      <c r="T82" s="50">
        <f t="shared" si="56"/>
        <v>51465</v>
      </c>
      <c r="U82" s="50">
        <f t="shared" si="56"/>
        <v>44337</v>
      </c>
      <c r="V82" s="50">
        <f t="shared" si="56"/>
        <v>36352</v>
      </c>
      <c r="W82" s="50">
        <f t="shared" si="56"/>
        <v>33819</v>
      </c>
      <c r="X82" s="50">
        <f t="shared" si="56"/>
        <v>36210</v>
      </c>
      <c r="Y82" s="50">
        <f t="shared" si="56"/>
        <v>44641</v>
      </c>
      <c r="Z82" s="50">
        <f t="shared" si="56"/>
        <v>31237</v>
      </c>
      <c r="AA82" s="50">
        <f t="shared" si="56"/>
        <v>56539</v>
      </c>
      <c r="AB82" s="50">
        <f t="shared" si="56"/>
        <v>59405</v>
      </c>
      <c r="AC82" s="50">
        <f t="shared" si="56"/>
        <v>55040</v>
      </c>
      <c r="AD82" s="50">
        <f t="shared" si="56"/>
        <v>59182</v>
      </c>
      <c r="AE82" s="50">
        <f t="shared" si="56"/>
        <v>74711</v>
      </c>
      <c r="AF82" s="50">
        <f t="shared" si="56"/>
        <v>85335</v>
      </c>
      <c r="AG82" s="50">
        <f t="shared" si="56"/>
        <v>71767</v>
      </c>
      <c r="AH82" s="50">
        <f t="shared" si="56"/>
        <v>55379</v>
      </c>
      <c r="AI82" s="50">
        <f t="shared" si="56"/>
        <v>62433</v>
      </c>
      <c r="AJ82" s="50">
        <f t="shared" si="56"/>
        <v>62679</v>
      </c>
      <c r="AK82" s="50">
        <f t="shared" ref="AK82:AL82" si="57">AK7</f>
        <v>72174</v>
      </c>
      <c r="AL82" s="50">
        <f t="shared" si="57"/>
        <v>63503</v>
      </c>
      <c r="AM82" s="50">
        <f t="shared" ref="AM82:AN82" si="58">AM7</f>
        <v>64809</v>
      </c>
      <c r="AN82" s="50">
        <f t="shared" si="58"/>
        <v>64482</v>
      </c>
      <c r="AO82" s="50">
        <f t="shared" ref="AO82:AP82" si="59">AO7</f>
        <v>79357</v>
      </c>
      <c r="AP82" s="50">
        <f t="shared" si="59"/>
        <v>70804</v>
      </c>
      <c r="AQ82" s="50">
        <f t="shared" ref="AQ82:AR82" si="60">AQ7</f>
        <v>78129</v>
      </c>
      <c r="AR82" s="50">
        <f t="shared" si="60"/>
        <v>91224</v>
      </c>
      <c r="AS82" s="50">
        <f t="shared" ref="AS82:AT82" si="61">AS7</f>
        <v>74900</v>
      </c>
      <c r="AT82" s="50">
        <f t="shared" si="61"/>
        <v>69800</v>
      </c>
      <c r="AU82" s="50">
        <f t="shared" ref="AU82:AV82" si="62">AU7</f>
        <v>77300</v>
      </c>
      <c r="AV82" s="50">
        <f t="shared" si="62"/>
        <v>85200</v>
      </c>
      <c r="AW82" s="50">
        <f t="shared" ref="AW82:AX82" si="63">AW7</f>
        <v>106200</v>
      </c>
      <c r="AX82" s="298">
        <f t="shared" si="63"/>
        <v>87700</v>
      </c>
      <c r="AY82" s="298">
        <f t="shared" ref="AY82:AZ82" si="64">AY7</f>
        <v>109400</v>
      </c>
      <c r="AZ82" s="298">
        <f t="shared" si="64"/>
        <v>117200</v>
      </c>
      <c r="BA82" s="50" t="str">
        <f t="shared" si="56"/>
        <v>香港</v>
      </c>
    </row>
    <row r="83" spans="1:53">
      <c r="A83" s="50" t="str">
        <f>A6</f>
        <v>台湾</v>
      </c>
      <c r="B83" s="50">
        <f t="shared" ref="B83:BA83" si="65">B6</f>
        <v>97115</v>
      </c>
      <c r="C83" s="50">
        <f t="shared" si="65"/>
        <v>93446</v>
      </c>
      <c r="D83" s="50">
        <f t="shared" si="65"/>
        <v>42095</v>
      </c>
      <c r="E83" s="50">
        <f t="shared" si="65"/>
        <v>35800</v>
      </c>
      <c r="F83" s="50">
        <f t="shared" si="65"/>
        <v>67958</v>
      </c>
      <c r="G83" s="50">
        <f t="shared" si="65"/>
        <v>87693</v>
      </c>
      <c r="H83" s="50">
        <f t="shared" si="65"/>
        <v>113460</v>
      </c>
      <c r="I83" s="50">
        <f t="shared" si="65"/>
        <v>99126</v>
      </c>
      <c r="J83" s="50">
        <f t="shared" si="65"/>
        <v>84756</v>
      </c>
      <c r="K83" s="50">
        <f t="shared" si="65"/>
        <v>108403</v>
      </c>
      <c r="L83" s="50">
        <f t="shared" si="65"/>
        <v>86207</v>
      </c>
      <c r="M83" s="50">
        <f t="shared" si="65"/>
        <v>77915</v>
      </c>
      <c r="N83" s="50">
        <f t="shared" si="65"/>
        <v>125029</v>
      </c>
      <c r="O83" s="50">
        <f t="shared" si="65"/>
        <v>86275</v>
      </c>
      <c r="P83" s="50">
        <f t="shared" si="65"/>
        <v>92143</v>
      </c>
      <c r="Q83" s="50">
        <f t="shared" si="65"/>
        <v>138855</v>
      </c>
      <c r="R83" s="50">
        <f t="shared" si="65"/>
        <v>121055</v>
      </c>
      <c r="S83" s="50">
        <f t="shared" si="65"/>
        <v>125834</v>
      </c>
      <c r="T83" s="50">
        <f t="shared" si="65"/>
        <v>160349</v>
      </c>
      <c r="U83" s="50">
        <f t="shared" si="65"/>
        <v>128667</v>
      </c>
      <c r="V83" s="50">
        <f t="shared" si="65"/>
        <v>118113</v>
      </c>
      <c r="W83" s="50">
        <f t="shared" si="65"/>
        <v>135161</v>
      </c>
      <c r="X83" s="50">
        <f t="shared" si="65"/>
        <v>123292</v>
      </c>
      <c r="Y83" s="50">
        <f t="shared" si="65"/>
        <v>111015</v>
      </c>
      <c r="Z83" s="50">
        <f t="shared" si="65"/>
        <v>111345</v>
      </c>
      <c r="AA83" s="50">
        <f t="shared" si="65"/>
        <v>150273</v>
      </c>
      <c r="AB83" s="50">
        <f t="shared" si="65"/>
        <v>147438</v>
      </c>
      <c r="AC83" s="50">
        <f t="shared" si="65"/>
        <v>197932</v>
      </c>
      <c r="AD83" s="50">
        <f t="shared" si="65"/>
        <v>195715</v>
      </c>
      <c r="AE83" s="50">
        <f t="shared" si="65"/>
        <v>226974</v>
      </c>
      <c r="AF83" s="50">
        <f t="shared" si="65"/>
        <v>238502</v>
      </c>
      <c r="AG83" s="50">
        <f t="shared" si="65"/>
        <v>194944</v>
      </c>
      <c r="AH83" s="50">
        <f t="shared" si="65"/>
        <v>206844</v>
      </c>
      <c r="AI83" s="50">
        <f t="shared" si="65"/>
        <v>213501</v>
      </c>
      <c r="AJ83" s="50">
        <f t="shared" si="65"/>
        <v>177949</v>
      </c>
      <c r="AK83" s="50">
        <f t="shared" ref="AK83:AL83" si="66">AK6</f>
        <v>149404</v>
      </c>
      <c r="AL83" s="50">
        <f t="shared" si="66"/>
        <v>196923</v>
      </c>
      <c r="AM83" s="50">
        <f t="shared" ref="AM83:AN83" si="67">AM6</f>
        <v>191235</v>
      </c>
      <c r="AN83" s="50">
        <f t="shared" si="67"/>
        <v>208610</v>
      </c>
      <c r="AO83" s="50">
        <f t="shared" ref="AO83:AP83" si="68">AO6</f>
        <v>257894</v>
      </c>
      <c r="AP83" s="50">
        <f t="shared" si="68"/>
        <v>281997</v>
      </c>
      <c r="AQ83" s="50">
        <f t="shared" ref="AQ83:AR83" si="69">AQ6</f>
        <v>254274</v>
      </c>
      <c r="AR83" s="50">
        <f t="shared" si="69"/>
        <v>279316</v>
      </c>
      <c r="AS83" s="50">
        <f t="shared" ref="AS83:AT83" si="70">AS6</f>
        <v>229900</v>
      </c>
      <c r="AT83" s="50">
        <f t="shared" si="70"/>
        <v>220800</v>
      </c>
      <c r="AU83" s="50">
        <f t="shared" ref="AU83:AV83" si="71">AU6</f>
        <v>260300</v>
      </c>
      <c r="AV83" s="50">
        <f t="shared" si="71"/>
        <v>236500</v>
      </c>
      <c r="AW83" s="50">
        <f t="shared" ref="AW83:AX83" si="72">AW6</f>
        <v>212000</v>
      </c>
      <c r="AX83" s="298">
        <f t="shared" si="72"/>
        <v>217000</v>
      </c>
      <c r="AY83" s="298">
        <f t="shared" ref="AY83:AZ83" si="73">AY6</f>
        <v>277600</v>
      </c>
      <c r="AZ83" s="298">
        <f t="shared" si="73"/>
        <v>277900</v>
      </c>
      <c r="BA83" s="50" t="str">
        <f t="shared" si="65"/>
        <v>台湾</v>
      </c>
    </row>
    <row r="84" spans="1:53">
      <c r="A84" s="50" t="str">
        <f>A5</f>
        <v>韓国</v>
      </c>
      <c r="B84" s="50">
        <f t="shared" ref="B84:BA84" si="74">B5</f>
        <v>268368</v>
      </c>
      <c r="C84" s="50">
        <f t="shared" si="74"/>
        <v>231640</v>
      </c>
      <c r="D84" s="50">
        <f t="shared" si="74"/>
        <v>89121</v>
      </c>
      <c r="E84" s="50">
        <f t="shared" si="74"/>
        <v>63790</v>
      </c>
      <c r="F84" s="50">
        <f t="shared" si="74"/>
        <v>84014</v>
      </c>
      <c r="G84" s="50">
        <f t="shared" si="74"/>
        <v>103817</v>
      </c>
      <c r="H84" s="50">
        <f t="shared" si="74"/>
        <v>140053</v>
      </c>
      <c r="I84" s="50">
        <f t="shared" si="74"/>
        <v>147030</v>
      </c>
      <c r="J84" s="50">
        <f t="shared" si="74"/>
        <v>122436</v>
      </c>
      <c r="K84" s="50">
        <f t="shared" si="74"/>
        <v>132259</v>
      </c>
      <c r="L84" s="50">
        <f t="shared" si="74"/>
        <v>134009</v>
      </c>
      <c r="M84" s="50">
        <f t="shared" si="74"/>
        <v>141536</v>
      </c>
      <c r="N84" s="50">
        <f t="shared" si="74"/>
        <v>173397</v>
      </c>
      <c r="O84" s="50">
        <f t="shared" si="74"/>
        <v>169206</v>
      </c>
      <c r="P84" s="50">
        <f t="shared" si="74"/>
        <v>150615</v>
      </c>
      <c r="Q84" s="50">
        <f t="shared" si="74"/>
        <v>152722</v>
      </c>
      <c r="R84" s="50">
        <f t="shared" si="74"/>
        <v>157398</v>
      </c>
      <c r="S84" s="50">
        <f t="shared" si="74"/>
        <v>152160</v>
      </c>
      <c r="T84" s="50">
        <f t="shared" si="74"/>
        <v>189687</v>
      </c>
      <c r="U84" s="50">
        <f t="shared" si="74"/>
        <v>201733</v>
      </c>
      <c r="V84" s="50">
        <f t="shared" si="74"/>
        <v>145707</v>
      </c>
      <c r="W84" s="50">
        <f t="shared" si="74"/>
        <v>168136</v>
      </c>
      <c r="X84" s="50">
        <f t="shared" si="74"/>
        <v>183536</v>
      </c>
      <c r="Y84" s="50">
        <f t="shared" si="74"/>
        <v>199950</v>
      </c>
      <c r="Z84" s="50">
        <f t="shared" si="74"/>
        <v>234456</v>
      </c>
      <c r="AA84" s="50">
        <f t="shared" si="74"/>
        <v>234390</v>
      </c>
      <c r="AB84" s="50">
        <f t="shared" si="74"/>
        <v>206946</v>
      </c>
      <c r="AC84" s="50">
        <f t="shared" si="74"/>
        <v>204220</v>
      </c>
      <c r="AD84" s="50">
        <f t="shared" si="74"/>
        <v>228670</v>
      </c>
      <c r="AE84" s="50">
        <f t="shared" si="74"/>
        <v>211465</v>
      </c>
      <c r="AF84" s="50">
        <f t="shared" si="74"/>
        <v>243992</v>
      </c>
      <c r="AG84" s="50">
        <f t="shared" si="74"/>
        <v>215498</v>
      </c>
      <c r="AH84" s="50">
        <f t="shared" si="74"/>
        <v>164499</v>
      </c>
      <c r="AI84" s="50">
        <f t="shared" si="74"/>
        <v>158273</v>
      </c>
      <c r="AJ84" s="50">
        <f t="shared" si="74"/>
        <v>170901</v>
      </c>
      <c r="AK84" s="50">
        <f t="shared" ref="AK84:AL84" si="75">AK5</f>
        <v>182846</v>
      </c>
      <c r="AL84" s="50">
        <f t="shared" si="75"/>
        <v>255517</v>
      </c>
      <c r="AM84" s="50">
        <f t="shared" ref="AM84:AN84" si="76">AM5</f>
        <v>231502</v>
      </c>
      <c r="AN84" s="50">
        <f t="shared" si="76"/>
        <v>192078</v>
      </c>
      <c r="AO84" s="50">
        <f t="shared" ref="AO84:AP84" si="77">AO5</f>
        <v>193998</v>
      </c>
      <c r="AP84" s="50">
        <f t="shared" si="77"/>
        <v>195263</v>
      </c>
      <c r="AQ84" s="50">
        <f t="shared" ref="AQ84:AR84" si="78">AQ5</f>
        <v>207588</v>
      </c>
      <c r="AR84" s="50">
        <f t="shared" si="78"/>
        <v>250741</v>
      </c>
      <c r="AS84" s="50">
        <f t="shared" ref="AS84:AT84" si="79">AS5</f>
        <v>251400</v>
      </c>
      <c r="AT84" s="50">
        <f t="shared" si="79"/>
        <v>217700</v>
      </c>
      <c r="AU84" s="50">
        <f t="shared" ref="AU84:AV84" si="80">AU5</f>
        <v>249600</v>
      </c>
      <c r="AV84" s="50">
        <f t="shared" si="80"/>
        <v>239000</v>
      </c>
      <c r="AW84" s="50">
        <f t="shared" ref="AW84:AX84" si="81">AW5</f>
        <v>270900</v>
      </c>
      <c r="AX84" s="298">
        <f t="shared" si="81"/>
        <v>358100</v>
      </c>
      <c r="AY84" s="298">
        <f t="shared" ref="AY84:AZ84" si="82">AY5</f>
        <v>321600</v>
      </c>
      <c r="AZ84" s="298">
        <f t="shared" si="82"/>
        <v>268200</v>
      </c>
      <c r="BA84" s="50" t="str">
        <f t="shared" si="74"/>
        <v>韓国</v>
      </c>
    </row>
    <row r="85" spans="1:53">
      <c r="A85" s="50" t="str">
        <f>A4</f>
        <v>中国</v>
      </c>
      <c r="B85" s="50">
        <f t="shared" ref="B85:BA85" si="83">B4</f>
        <v>99131</v>
      </c>
      <c r="C85" s="50">
        <f t="shared" si="83"/>
        <v>105362</v>
      </c>
      <c r="D85" s="50">
        <f t="shared" si="83"/>
        <v>6245</v>
      </c>
      <c r="E85" s="50">
        <f t="shared" si="83"/>
        <v>76164</v>
      </c>
      <c r="F85" s="50">
        <f t="shared" si="83"/>
        <v>58608</v>
      </c>
      <c r="G85" s="50">
        <f t="shared" si="83"/>
        <v>61419</v>
      </c>
      <c r="H85" s="50">
        <f t="shared" si="83"/>
        <v>86963</v>
      </c>
      <c r="I85" s="50">
        <f t="shared" si="83"/>
        <v>102640</v>
      </c>
      <c r="J85" s="50">
        <f t="shared" si="83"/>
        <v>112498</v>
      </c>
      <c r="K85" s="50">
        <f t="shared" si="83"/>
        <v>106174</v>
      </c>
      <c r="L85" s="50">
        <f t="shared" si="83"/>
        <v>92154</v>
      </c>
      <c r="M85" s="50">
        <f t="shared" si="83"/>
        <v>79688</v>
      </c>
      <c r="N85" s="50">
        <f t="shared" si="83"/>
        <v>138351</v>
      </c>
      <c r="O85" s="50">
        <f t="shared" si="83"/>
        <v>82667</v>
      </c>
      <c r="P85" s="50">
        <f t="shared" si="83"/>
        <v>130293</v>
      </c>
      <c r="Q85" s="50">
        <f t="shared" si="83"/>
        <v>149542</v>
      </c>
      <c r="R85" s="50">
        <f t="shared" si="83"/>
        <v>113349</v>
      </c>
      <c r="S85" s="50">
        <f t="shared" si="83"/>
        <v>125943</v>
      </c>
      <c r="T85" s="50">
        <f t="shared" si="83"/>
        <v>204152</v>
      </c>
      <c r="U85" s="50">
        <f t="shared" si="83"/>
        <v>190143</v>
      </c>
      <c r="V85" s="50">
        <f t="shared" si="83"/>
        <v>121550</v>
      </c>
      <c r="W85" s="50">
        <f t="shared" si="83"/>
        <v>69631</v>
      </c>
      <c r="X85" s="50">
        <f t="shared" si="83"/>
        <v>51898</v>
      </c>
      <c r="Y85" s="50">
        <f t="shared" si="83"/>
        <v>52336</v>
      </c>
      <c r="Z85" s="50">
        <f t="shared" si="83"/>
        <v>72301</v>
      </c>
      <c r="AA85" s="50">
        <f t="shared" si="83"/>
        <v>80903</v>
      </c>
      <c r="AB85" s="50">
        <f t="shared" si="83"/>
        <v>102265</v>
      </c>
      <c r="AC85" s="50">
        <f t="shared" si="83"/>
        <v>100160</v>
      </c>
      <c r="AD85" s="50">
        <f t="shared" si="83"/>
        <v>81571</v>
      </c>
      <c r="AE85" s="50">
        <f t="shared" si="83"/>
        <v>98996</v>
      </c>
      <c r="AF85" s="50">
        <f t="shared" si="83"/>
        <v>139905</v>
      </c>
      <c r="AG85" s="50">
        <f t="shared" si="83"/>
        <v>162288</v>
      </c>
      <c r="AH85" s="50">
        <f t="shared" si="83"/>
        <v>156201</v>
      </c>
      <c r="AI85" s="50">
        <f t="shared" si="83"/>
        <v>121335</v>
      </c>
      <c r="AJ85" s="50">
        <f t="shared" si="83"/>
        <v>101940</v>
      </c>
      <c r="AK85" s="50">
        <f t="shared" ref="AK85:AL85" si="84">AK4</f>
        <v>96572</v>
      </c>
      <c r="AL85" s="50">
        <f t="shared" si="84"/>
        <v>155605</v>
      </c>
      <c r="AM85" s="50">
        <f t="shared" ref="AM85:AN85" si="85">AM4</f>
        <v>138236</v>
      </c>
      <c r="AN85" s="50">
        <f t="shared" si="85"/>
        <v>184064</v>
      </c>
      <c r="AO85" s="50">
        <f t="shared" ref="AO85:AP85" si="86">AO4</f>
        <v>190558</v>
      </c>
      <c r="AP85" s="50">
        <f t="shared" si="86"/>
        <v>165784</v>
      </c>
      <c r="AQ85" s="50">
        <f t="shared" ref="AQ85:AR85" si="87">AQ4</f>
        <v>173046</v>
      </c>
      <c r="AR85" s="50">
        <f t="shared" si="87"/>
        <v>281309</v>
      </c>
      <c r="AS85" s="50">
        <f t="shared" ref="AS85:AT85" si="88">AS4</f>
        <v>253900</v>
      </c>
      <c r="AT85" s="50">
        <f t="shared" si="88"/>
        <v>246100</v>
      </c>
      <c r="AU85" s="50">
        <f t="shared" ref="AU85:AV85" si="89">AU4</f>
        <v>223300</v>
      </c>
      <c r="AV85" s="50">
        <f t="shared" si="89"/>
        <v>207500</v>
      </c>
      <c r="AW85" s="50">
        <f t="shared" ref="AW85:AX85" si="90">AW4</f>
        <v>190400</v>
      </c>
      <c r="AX85" s="298">
        <f t="shared" si="90"/>
        <v>226300</v>
      </c>
      <c r="AY85" s="298">
        <f t="shared" ref="AY85:AZ85" si="91">AY4</f>
        <v>359100</v>
      </c>
      <c r="AZ85" s="298">
        <f t="shared" si="91"/>
        <v>338200</v>
      </c>
      <c r="BA85" s="50" t="str">
        <f t="shared" si="83"/>
        <v>中国</v>
      </c>
    </row>
    <row r="86" spans="1:53" ht="27">
      <c r="A86" s="50">
        <f>A3</f>
        <v>0</v>
      </c>
      <c r="B86" s="224" t="s">
        <v>98</v>
      </c>
      <c r="C86" s="50" t="str">
        <f t="shared" ref="C86:BA86" si="92">C3</f>
        <v>2月</v>
      </c>
      <c r="D86" s="50" t="str">
        <f t="shared" si="92"/>
        <v>3月</v>
      </c>
      <c r="E86" s="50" t="str">
        <f t="shared" si="92"/>
        <v>4月</v>
      </c>
      <c r="F86" s="50" t="str">
        <f t="shared" si="92"/>
        <v>5月</v>
      </c>
      <c r="G86" s="50" t="str">
        <f t="shared" si="92"/>
        <v>6月</v>
      </c>
      <c r="H86" s="50" t="str">
        <f t="shared" si="92"/>
        <v>7月</v>
      </c>
      <c r="I86" s="50" t="str">
        <f t="shared" si="92"/>
        <v>8月</v>
      </c>
      <c r="J86" s="50" t="str">
        <f t="shared" si="92"/>
        <v>9月</v>
      </c>
      <c r="K86" s="50" t="str">
        <f t="shared" si="92"/>
        <v>10月</v>
      </c>
      <c r="L86" s="50" t="str">
        <f t="shared" si="92"/>
        <v>11月</v>
      </c>
      <c r="M86" s="50" t="str">
        <f t="shared" si="92"/>
        <v>12月</v>
      </c>
      <c r="N86" s="224" t="s">
        <v>100</v>
      </c>
      <c r="O86" s="50" t="str">
        <f t="shared" si="92"/>
        <v>2月</v>
      </c>
      <c r="P86" s="50" t="str">
        <f t="shared" si="92"/>
        <v>3月</v>
      </c>
      <c r="Q86" s="50" t="str">
        <f t="shared" si="92"/>
        <v>4月</v>
      </c>
      <c r="R86" s="50" t="str">
        <f t="shared" si="92"/>
        <v>5月</v>
      </c>
      <c r="S86" s="50" t="str">
        <f t="shared" si="92"/>
        <v>6月</v>
      </c>
      <c r="T86" s="50" t="str">
        <f t="shared" si="92"/>
        <v>7月</v>
      </c>
      <c r="U86" s="50" t="str">
        <f t="shared" si="92"/>
        <v>8月</v>
      </c>
      <c r="V86" s="50" t="str">
        <f t="shared" si="92"/>
        <v>9月</v>
      </c>
      <c r="W86" s="50" t="str">
        <f t="shared" si="92"/>
        <v>10月</v>
      </c>
      <c r="X86" s="50" t="str">
        <f t="shared" si="92"/>
        <v>11月</v>
      </c>
      <c r="Y86" s="50" t="str">
        <f t="shared" si="92"/>
        <v>12月</v>
      </c>
      <c r="Z86" s="224" t="s">
        <v>97</v>
      </c>
      <c r="AA86" s="50" t="str">
        <f t="shared" si="92"/>
        <v>2月</v>
      </c>
      <c r="AB86" s="50" t="str">
        <f t="shared" si="92"/>
        <v>3月</v>
      </c>
      <c r="AC86" s="50" t="str">
        <f t="shared" si="92"/>
        <v>4月</v>
      </c>
      <c r="AD86" s="50" t="str">
        <f t="shared" si="92"/>
        <v>5月</v>
      </c>
      <c r="AE86" s="50" t="str">
        <f t="shared" si="92"/>
        <v>6月</v>
      </c>
      <c r="AF86" s="50" t="str">
        <f t="shared" si="92"/>
        <v>7月</v>
      </c>
      <c r="AG86" s="50" t="str">
        <f t="shared" si="92"/>
        <v>8月</v>
      </c>
      <c r="AH86" s="50" t="str">
        <f t="shared" si="92"/>
        <v>9月</v>
      </c>
      <c r="AI86" s="50" t="str">
        <f t="shared" si="92"/>
        <v>10月</v>
      </c>
      <c r="AJ86" s="50" t="str">
        <f t="shared" si="92"/>
        <v>11月</v>
      </c>
      <c r="AK86" s="50" t="str">
        <f t="shared" si="92"/>
        <v>12月</v>
      </c>
      <c r="AL86" s="224" t="s">
        <v>106</v>
      </c>
      <c r="AM86" s="251" t="str">
        <f t="shared" si="92"/>
        <v>2月</v>
      </c>
      <c r="AN86" s="251" t="str">
        <f t="shared" si="92"/>
        <v>3月</v>
      </c>
      <c r="AO86" s="251" t="str">
        <f t="shared" ref="AO86:AP86" si="93">AO3</f>
        <v>4月</v>
      </c>
      <c r="AP86" s="251" t="str">
        <f t="shared" si="93"/>
        <v>5月</v>
      </c>
      <c r="AQ86" s="251" t="str">
        <f t="shared" ref="AQ86:AT86" si="94">AQ3</f>
        <v>6月</v>
      </c>
      <c r="AR86" s="251" t="str">
        <f t="shared" si="94"/>
        <v>7月</v>
      </c>
      <c r="AS86" s="251" t="str">
        <f t="shared" ref="AS86" si="95">AS3</f>
        <v>8月</v>
      </c>
      <c r="AT86" s="251" t="str">
        <f t="shared" si="94"/>
        <v>9月</v>
      </c>
      <c r="AU86" s="251" t="str">
        <f t="shared" ref="AU86:AV86" si="96">AU3</f>
        <v>10月</v>
      </c>
      <c r="AV86" s="251" t="str">
        <f t="shared" si="96"/>
        <v>11月</v>
      </c>
      <c r="AW86" s="251" t="str">
        <f t="shared" ref="AW86:AY86" si="97">AW3</f>
        <v>12月</v>
      </c>
      <c r="AX86" s="296" t="s">
        <v>130</v>
      </c>
      <c r="AY86" s="297" t="str">
        <f t="shared" si="97"/>
        <v>2月</v>
      </c>
      <c r="AZ86" s="297" t="str">
        <f t="shared" ref="AZ86" si="98">AZ3</f>
        <v>3月</v>
      </c>
      <c r="BA86" s="50">
        <f t="shared" si="92"/>
        <v>0</v>
      </c>
    </row>
  </sheetData>
  <mergeCells count="1">
    <mergeCell ref="A1:AA1"/>
  </mergeCells>
  <phoneticPr fontId="3"/>
  <pageMargins left="0.55118110236220474" right="0.11811023622047245" top="0.78740157480314965" bottom="0.39370078740157483" header="0.78740157480314965" footer="0.51181102362204722"/>
  <pageSetup paperSize="9" scale="33" orientation="landscape" r:id="rId1"/>
  <headerFooter alignWithMargins="0">
    <oddHeader>&amp;R&amp;20資料２－８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0"/>
  <sheetViews>
    <sheetView showZeros="0" view="pageBreakPreview" zoomScale="70" zoomScaleNormal="75" zoomScaleSheetLayoutView="70" workbookViewId="0">
      <selection activeCell="C2" sqref="C2"/>
    </sheetView>
  </sheetViews>
  <sheetFormatPr defaultRowHeight="13.5"/>
  <cols>
    <col min="1" max="1" width="11.625" style="155" customWidth="1"/>
    <col min="2" max="13" width="9.5" style="155" customWidth="1"/>
    <col min="14" max="14" width="10.75" style="155" customWidth="1"/>
    <col min="15" max="15" width="6.75" style="155" hidden="1" customWidth="1"/>
    <col min="16" max="16" width="0.125" style="155" hidden="1" customWidth="1"/>
    <col min="17" max="17" width="2.75" style="155" customWidth="1"/>
    <col min="18" max="16384" width="9" style="155"/>
  </cols>
  <sheetData>
    <row r="1" spans="1:15" ht="27.75" customHeight="1">
      <c r="A1" s="176" t="s">
        <v>129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5" ht="12.7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18" spans="1:16">
      <c r="G18" s="280"/>
      <c r="H18" s="281"/>
    </row>
    <row r="31" spans="1:16" ht="21.75" customHeight="1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 t="s">
        <v>75</v>
      </c>
    </row>
    <row r="32" spans="1:16" ht="18" customHeight="1">
      <c r="A32" s="11" t="s">
        <v>34</v>
      </c>
      <c r="B32" s="11" t="s">
        <v>9</v>
      </c>
      <c r="C32" s="11" t="s">
        <v>10</v>
      </c>
      <c r="D32" s="11" t="s">
        <v>11</v>
      </c>
      <c r="E32" s="11" t="s">
        <v>12</v>
      </c>
      <c r="F32" s="11" t="s">
        <v>13</v>
      </c>
      <c r="G32" s="11" t="s">
        <v>14</v>
      </c>
      <c r="H32" s="11" t="s">
        <v>15</v>
      </c>
      <c r="I32" s="11" t="s">
        <v>16</v>
      </c>
      <c r="J32" s="11" t="s">
        <v>17</v>
      </c>
      <c r="K32" s="11" t="s">
        <v>18</v>
      </c>
      <c r="L32" s="11" t="s">
        <v>19</v>
      </c>
      <c r="M32" s="11" t="s">
        <v>20</v>
      </c>
      <c r="N32" s="11" t="s">
        <v>93</v>
      </c>
      <c r="O32" s="11" t="s">
        <v>108</v>
      </c>
      <c r="P32" s="10" t="s">
        <v>108</v>
      </c>
    </row>
    <row r="33" spans="1:16" ht="18.75" customHeight="1">
      <c r="A33" s="11" t="s">
        <v>67</v>
      </c>
      <c r="B33" s="231">
        <v>4187</v>
      </c>
      <c r="C33" s="232">
        <v>9426</v>
      </c>
      <c r="D33" s="232">
        <v>18835</v>
      </c>
      <c r="E33" s="232">
        <v>33755</v>
      </c>
      <c r="F33" s="232">
        <v>36578</v>
      </c>
      <c r="G33" s="232">
        <v>22063</v>
      </c>
      <c r="H33" s="232">
        <v>30898</v>
      </c>
      <c r="I33" s="232">
        <v>22790</v>
      </c>
      <c r="J33" s="232">
        <v>44344</v>
      </c>
      <c r="K33" s="232">
        <v>59328</v>
      </c>
      <c r="L33" s="232">
        <v>42149</v>
      </c>
      <c r="M33" s="232">
        <v>26489</v>
      </c>
      <c r="N33" s="233">
        <f>SUM(B33:M33)</f>
        <v>350842</v>
      </c>
      <c r="O33" s="252">
        <f>SUM(B33:L33)</f>
        <v>324353</v>
      </c>
      <c r="P33" s="290">
        <f>SUM(B33:L33)</f>
        <v>324353</v>
      </c>
    </row>
    <row r="34" spans="1:16" ht="18.75" customHeight="1">
      <c r="A34" s="11" t="s">
        <v>86</v>
      </c>
      <c r="B34" s="231">
        <v>22198</v>
      </c>
      <c r="C34" s="232">
        <v>30748</v>
      </c>
      <c r="D34" s="232">
        <v>33912</v>
      </c>
      <c r="E34" s="232">
        <v>55695</v>
      </c>
      <c r="F34" s="232">
        <v>53355</v>
      </c>
      <c r="G34" s="232">
        <v>30307</v>
      </c>
      <c r="H34" s="232">
        <v>35044</v>
      </c>
      <c r="I34" s="232">
        <v>26484</v>
      </c>
      <c r="J34" s="232">
        <v>49567</v>
      </c>
      <c r="K34" s="232">
        <v>47125</v>
      </c>
      <c r="L34" s="232">
        <v>58325</v>
      </c>
      <c r="M34" s="232">
        <v>40094</v>
      </c>
      <c r="N34" s="233">
        <f>SUM(B34:M34)</f>
        <v>482854</v>
      </c>
      <c r="O34" s="252">
        <f t="shared" ref="O34:O35" si="0">SUM(B34:L34)</f>
        <v>442760</v>
      </c>
      <c r="P34" s="290">
        <f t="shared" ref="P34:P35" si="1">SUM(B34:L34)</f>
        <v>442760</v>
      </c>
    </row>
    <row r="35" spans="1:16" ht="18.75" customHeight="1">
      <c r="A35" s="11" t="s">
        <v>109</v>
      </c>
      <c r="B35" s="231">
        <v>31415</v>
      </c>
      <c r="C35" s="232">
        <v>42491</v>
      </c>
      <c r="D35" s="232">
        <v>53576</v>
      </c>
      <c r="E35" s="232">
        <v>78858</v>
      </c>
      <c r="F35" s="232">
        <v>68015</v>
      </c>
      <c r="G35" s="232">
        <v>48158</v>
      </c>
      <c r="H35" s="232">
        <v>54498</v>
      </c>
      <c r="I35" s="232">
        <v>42053</v>
      </c>
      <c r="J35" s="232">
        <v>67088</v>
      </c>
      <c r="K35" s="232">
        <v>71021</v>
      </c>
      <c r="L35" s="232">
        <v>75381</v>
      </c>
      <c r="M35" s="232">
        <v>49858</v>
      </c>
      <c r="N35" s="233">
        <f>SUM(B35:M35)</f>
        <v>682412</v>
      </c>
      <c r="O35" s="252">
        <f t="shared" si="0"/>
        <v>632554</v>
      </c>
      <c r="P35" s="290">
        <f t="shared" si="1"/>
        <v>632554</v>
      </c>
    </row>
    <row r="36" spans="1:16" ht="18" customHeight="1">
      <c r="A36" s="11" t="s">
        <v>127</v>
      </c>
      <c r="B36" s="231">
        <v>44015</v>
      </c>
      <c r="C36" s="232">
        <v>57333</v>
      </c>
      <c r="D36" s="232">
        <v>57444</v>
      </c>
      <c r="E36" s="232">
        <v>103012</v>
      </c>
      <c r="F36" s="232">
        <v>85547</v>
      </c>
      <c r="G36" s="232">
        <v>56609</v>
      </c>
      <c r="H36" s="232">
        <v>73543</v>
      </c>
      <c r="I36" s="232">
        <v>63013</v>
      </c>
      <c r="J36" s="232">
        <v>98923</v>
      </c>
      <c r="K36" s="232">
        <v>94804</v>
      </c>
      <c r="L36" s="232">
        <v>110904</v>
      </c>
      <c r="M36" s="248">
        <v>81856</v>
      </c>
      <c r="N36" s="254">
        <f>SUM(B36:M36)</f>
        <v>927003</v>
      </c>
      <c r="O36" s="252">
        <f>SUM(B36:M36)</f>
        <v>927003</v>
      </c>
      <c r="P36" s="290">
        <f>SUM(B36:M36)</f>
        <v>927003</v>
      </c>
    </row>
    <row r="37" spans="1:16" ht="18.75" hidden="1" customHeight="1">
      <c r="A37" s="11" t="s">
        <v>88</v>
      </c>
      <c r="B37" s="153">
        <f t="shared" ref="B37:M37" si="2">+B35/B34</f>
        <v>1.4152175871700152</v>
      </c>
      <c r="C37" s="153">
        <f t="shared" si="2"/>
        <v>1.381911018602836</v>
      </c>
      <c r="D37" s="153">
        <f t="shared" si="2"/>
        <v>1.5798537390894078</v>
      </c>
      <c r="E37" s="153">
        <f t="shared" si="2"/>
        <v>1.4158901158093187</v>
      </c>
      <c r="F37" s="153">
        <f t="shared" si="2"/>
        <v>1.2747633773779403</v>
      </c>
      <c r="G37" s="153">
        <f t="shared" si="2"/>
        <v>1.5890058402349292</v>
      </c>
      <c r="H37" s="153">
        <f t="shared" si="2"/>
        <v>1.5551306928432826</v>
      </c>
      <c r="I37" s="153">
        <f t="shared" si="2"/>
        <v>1.5878643709409455</v>
      </c>
      <c r="J37" s="153">
        <f t="shared" si="2"/>
        <v>1.3534811467306878</v>
      </c>
      <c r="K37" s="153">
        <f t="shared" si="2"/>
        <v>1.507076923076923</v>
      </c>
      <c r="L37" s="153">
        <f t="shared" si="2"/>
        <v>1.2924303471924561</v>
      </c>
      <c r="M37" s="153">
        <f t="shared" si="2"/>
        <v>1.2435277098817779</v>
      </c>
      <c r="N37" s="153"/>
      <c r="O37" s="153">
        <f>+O35/O34</f>
        <v>1.4286611256662751</v>
      </c>
      <c r="P37" s="290">
        <f t="shared" ref="P37" si="3">SUM(B37:J37)</f>
        <v>13.153117888799365</v>
      </c>
    </row>
    <row r="38" spans="1:16" ht="18.75" customHeight="1">
      <c r="A38" s="11" t="s">
        <v>126</v>
      </c>
      <c r="B38" s="153">
        <f t="shared" ref="B38:M38" si="4">+B36/B35</f>
        <v>1.401082285532389</v>
      </c>
      <c r="C38" s="153">
        <f>+C36/C35</f>
        <v>1.3492974982937562</v>
      </c>
      <c r="D38" s="153">
        <f t="shared" si="4"/>
        <v>1.0721965058981633</v>
      </c>
      <c r="E38" s="153">
        <f t="shared" si="4"/>
        <v>1.3062973953181669</v>
      </c>
      <c r="F38" s="153">
        <f t="shared" si="4"/>
        <v>1.2577666691171066</v>
      </c>
      <c r="G38" s="153">
        <f t="shared" si="4"/>
        <v>1.1754848623281697</v>
      </c>
      <c r="H38" s="153">
        <f t="shared" si="4"/>
        <v>1.3494623655913978</v>
      </c>
      <c r="I38" s="153">
        <f t="shared" si="4"/>
        <v>1.4984186621644116</v>
      </c>
      <c r="J38" s="153">
        <f t="shared" si="4"/>
        <v>1.4745259957071308</v>
      </c>
      <c r="K38" s="153">
        <f t="shared" si="4"/>
        <v>1.3348727841061094</v>
      </c>
      <c r="L38" s="153">
        <f t="shared" si="4"/>
        <v>1.47124606996458</v>
      </c>
      <c r="M38" s="249">
        <f t="shared" si="4"/>
        <v>1.6417826627622447</v>
      </c>
      <c r="N38" s="249">
        <f t="shared" ref="N38" si="5">+N36/N35</f>
        <v>1.3584213056042391</v>
      </c>
      <c r="O38" s="153">
        <f>+O36/O35</f>
        <v>1.4654922741773826</v>
      </c>
      <c r="P38" s="153">
        <f>+P36/P35</f>
        <v>1.4654922741773826</v>
      </c>
    </row>
    <row r="39" spans="1:16" ht="18.75" customHeight="1">
      <c r="A39" s="11" t="s">
        <v>113</v>
      </c>
      <c r="B39" s="153">
        <f>+B36/B34</f>
        <v>1.9828362915577979</v>
      </c>
      <c r="C39" s="153">
        <f t="shared" ref="C39:M39" si="6">+C36/C34</f>
        <v>1.8646090802653832</v>
      </c>
      <c r="D39" s="153">
        <f t="shared" si="6"/>
        <v>1.6939136588818118</v>
      </c>
      <c r="E39" s="153">
        <f t="shared" si="6"/>
        <v>1.8495735703384504</v>
      </c>
      <c r="F39" s="153">
        <f t="shared" si="6"/>
        <v>1.6033548870771248</v>
      </c>
      <c r="G39" s="153">
        <f t="shared" si="6"/>
        <v>1.8678523113472134</v>
      </c>
      <c r="H39" s="153">
        <f t="shared" si="6"/>
        <v>2.0985903435680857</v>
      </c>
      <c r="I39" s="153">
        <f t="shared" si="6"/>
        <v>2.3792856064038665</v>
      </c>
      <c r="J39" s="153">
        <f t="shared" si="6"/>
        <v>1.9957431355538968</v>
      </c>
      <c r="K39" s="153">
        <f t="shared" si="6"/>
        <v>2.0117559681697612</v>
      </c>
      <c r="L39" s="153">
        <f t="shared" si="6"/>
        <v>1.9014830690098585</v>
      </c>
      <c r="M39" s="249">
        <f t="shared" si="6"/>
        <v>2.0416022347483413</v>
      </c>
      <c r="N39" s="249">
        <f t="shared" ref="N39" si="7">+N36/N34</f>
        <v>1.9198411942326252</v>
      </c>
      <c r="O39" s="153">
        <f>+O36/O34</f>
        <v>2.0936918420814887</v>
      </c>
      <c r="P39" s="153">
        <f>+P36/P34</f>
        <v>2.0936918420814887</v>
      </c>
    </row>
    <row r="40" spans="1:16" ht="21" hidden="1" customHeight="1">
      <c r="A40" s="11" t="s">
        <v>91</v>
      </c>
      <c r="B40" s="153">
        <f t="shared" ref="B40:M40" si="8">B36/B33</f>
        <v>10.512299976116552</v>
      </c>
      <c r="C40" s="153">
        <f t="shared" si="8"/>
        <v>6.0824315722469766</v>
      </c>
      <c r="D40" s="153">
        <f t="shared" si="8"/>
        <v>3.0498539952216617</v>
      </c>
      <c r="E40" s="153">
        <f t="shared" si="8"/>
        <v>3.0517552955117759</v>
      </c>
      <c r="F40" s="153">
        <f t="shared" si="8"/>
        <v>2.3387555361146046</v>
      </c>
      <c r="G40" s="153">
        <f t="shared" si="8"/>
        <v>2.5657888773058968</v>
      </c>
      <c r="H40" s="153">
        <f t="shared" si="8"/>
        <v>2.3801864198329987</v>
      </c>
      <c r="I40" s="153">
        <f t="shared" si="8"/>
        <v>2.7649407634927599</v>
      </c>
      <c r="J40" s="153">
        <f t="shared" si="8"/>
        <v>2.2308091286307055</v>
      </c>
      <c r="K40" s="153">
        <f t="shared" si="8"/>
        <v>1.5979638619201726</v>
      </c>
      <c r="L40" s="153">
        <f t="shared" si="8"/>
        <v>2.6312368027711215</v>
      </c>
      <c r="M40" s="249">
        <f t="shared" si="8"/>
        <v>3.0901883800822985</v>
      </c>
      <c r="N40" s="249">
        <f t="shared" ref="N40" si="9">N36/N33</f>
        <v>2.6422235650235719</v>
      </c>
      <c r="O40" s="153">
        <f>O36/O33</f>
        <v>2.8580065545871318</v>
      </c>
    </row>
    <row r="41" spans="1:16" ht="15" customHeight="1">
      <c r="A41" s="156"/>
      <c r="C41" s="156"/>
      <c r="D41" s="156"/>
      <c r="E41" s="156"/>
      <c r="G41" s="156"/>
      <c r="H41" s="156"/>
      <c r="M41" s="244" t="s">
        <v>105</v>
      </c>
    </row>
    <row r="42" spans="1:16" ht="14.25" customHeight="1">
      <c r="O42" s="237" t="s">
        <v>95</v>
      </c>
    </row>
    <row r="46" spans="1:16"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</row>
    <row r="47" spans="1:16"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</row>
    <row r="49" spans="4:14"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</row>
    <row r="50" spans="4:14"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</row>
  </sheetData>
  <phoneticPr fontId="3"/>
  <printOptions horizontalCentered="1"/>
  <pageMargins left="0.39370078740157483" right="0.39370078740157483" top="0.70866141732283472" bottom="0" header="0.51181102362204722" footer="0.51181102362204722"/>
  <pageSetup paperSize="9" scale="85" orientation="landscape" r:id="rId1"/>
  <headerFooter alignWithMargins="0">
    <oddHeader>&amp;R&amp;20資料２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50"/>
  <sheetViews>
    <sheetView view="pageBreakPreview" zoomScale="70" zoomScaleNormal="75" zoomScaleSheetLayoutView="70" workbookViewId="0">
      <selection activeCell="O4" sqref="O4"/>
    </sheetView>
  </sheetViews>
  <sheetFormatPr defaultRowHeight="13.5"/>
  <cols>
    <col min="1" max="1" width="1.5" style="63" customWidth="1"/>
    <col min="2" max="2" width="7.125" style="63" customWidth="1"/>
    <col min="3" max="4" width="10.5" style="64" customWidth="1"/>
    <col min="5" max="6" width="10.5" style="65" customWidth="1"/>
    <col min="7" max="8" width="10.5" style="64" customWidth="1"/>
    <col min="9" max="10" width="10.5" style="63" customWidth="1"/>
    <col min="11" max="12" width="10.5" style="64" customWidth="1"/>
    <col min="13" max="14" width="10.5" style="63" customWidth="1"/>
    <col min="15" max="15" width="10.5" style="64" customWidth="1"/>
    <col min="16" max="18" width="10.5" style="63" customWidth="1"/>
    <col min="19" max="19" width="10.25" style="63" hidden="1" customWidth="1"/>
    <col min="20" max="20" width="8" style="63" hidden="1" customWidth="1"/>
    <col min="21" max="16384" width="9" style="63"/>
  </cols>
  <sheetData>
    <row r="1" spans="2:20" ht="15" customHeight="1">
      <c r="R1" s="66"/>
      <c r="S1" s="67"/>
      <c r="T1" s="67"/>
    </row>
    <row r="2" spans="2:20" ht="30" customHeight="1">
      <c r="B2" s="159" t="s">
        <v>120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2:20" ht="1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2:20" ht="30" customHeight="1" thickBot="1">
      <c r="F4" s="69"/>
      <c r="R4" s="70" t="s">
        <v>0</v>
      </c>
    </row>
    <row r="5" spans="2:20" s="181" customFormat="1" ht="30" customHeight="1">
      <c r="B5" s="187"/>
      <c r="C5" s="188" t="s">
        <v>1</v>
      </c>
      <c r="D5" s="189"/>
      <c r="E5" s="189"/>
      <c r="F5" s="190"/>
      <c r="G5" s="191" t="s">
        <v>2</v>
      </c>
      <c r="H5" s="192"/>
      <c r="I5" s="192"/>
      <c r="J5" s="193"/>
      <c r="K5" s="191" t="s">
        <v>3</v>
      </c>
      <c r="L5" s="192"/>
      <c r="M5" s="192"/>
      <c r="N5" s="193"/>
      <c r="O5" s="191" t="s">
        <v>4</v>
      </c>
      <c r="P5" s="192"/>
      <c r="Q5" s="192"/>
      <c r="R5" s="193"/>
      <c r="S5" s="194" t="s">
        <v>5</v>
      </c>
      <c r="T5" s="195" t="s">
        <v>6</v>
      </c>
    </row>
    <row r="6" spans="2:20" s="181" customFormat="1" ht="30" customHeight="1" thickBot="1">
      <c r="B6" s="196"/>
      <c r="C6" s="197" t="s">
        <v>115</v>
      </c>
      <c r="D6" s="198" t="s">
        <v>116</v>
      </c>
      <c r="E6" s="199" t="s">
        <v>7</v>
      </c>
      <c r="F6" s="200" t="s">
        <v>8</v>
      </c>
      <c r="G6" s="197" t="s">
        <v>115</v>
      </c>
      <c r="H6" s="198" t="s">
        <v>116</v>
      </c>
      <c r="I6" s="199" t="s">
        <v>7</v>
      </c>
      <c r="J6" s="200" t="s">
        <v>8</v>
      </c>
      <c r="K6" s="197" t="s">
        <v>115</v>
      </c>
      <c r="L6" s="198" t="s">
        <v>116</v>
      </c>
      <c r="M6" s="199" t="s">
        <v>7</v>
      </c>
      <c r="N6" s="200" t="s">
        <v>8</v>
      </c>
      <c r="O6" s="197" t="s">
        <v>115</v>
      </c>
      <c r="P6" s="198" t="s">
        <v>116</v>
      </c>
      <c r="Q6" s="199" t="s">
        <v>7</v>
      </c>
      <c r="R6" s="200" t="s">
        <v>8</v>
      </c>
      <c r="S6" s="201"/>
      <c r="T6" s="202"/>
    </row>
    <row r="7" spans="2:20" s="181" customFormat="1" ht="30" customHeight="1">
      <c r="B7" s="182" t="s">
        <v>9</v>
      </c>
      <c r="C7" s="203">
        <v>683803</v>
      </c>
      <c r="D7" s="204">
        <v>674320</v>
      </c>
      <c r="E7" s="205">
        <f t="shared" ref="E7" si="0">+C7/D7</f>
        <v>1.0140630561157906</v>
      </c>
      <c r="F7" s="179">
        <f t="shared" ref="F7:F12" si="1">+C7-D7</f>
        <v>9483</v>
      </c>
      <c r="G7" s="203">
        <v>42300</v>
      </c>
      <c r="H7" s="204">
        <v>46700</v>
      </c>
      <c r="I7" s="205">
        <f t="shared" ref="I7" si="2">+G7/H7</f>
        <v>0.90578158458244107</v>
      </c>
      <c r="J7" s="179">
        <f t="shared" ref="J7:J12" si="3">+G7-H7</f>
        <v>-4400</v>
      </c>
      <c r="K7" s="203">
        <v>59630</v>
      </c>
      <c r="L7" s="204">
        <v>63162</v>
      </c>
      <c r="M7" s="205">
        <f t="shared" ref="M7" si="4">+K7/L7</f>
        <v>0.94408030144707256</v>
      </c>
      <c r="N7" s="179">
        <f t="shared" ref="N7:N12" si="5">+K7-L7</f>
        <v>-3532</v>
      </c>
      <c r="O7" s="206">
        <f t="shared" ref="O7:P10" si="6">+C7+G7+K7</f>
        <v>785733</v>
      </c>
      <c r="P7" s="204">
        <f t="shared" si="6"/>
        <v>784182</v>
      </c>
      <c r="Q7" s="205">
        <f t="shared" ref="Q7" si="7">+O7/P7</f>
        <v>1.0019778571811135</v>
      </c>
      <c r="R7" s="179">
        <f t="shared" ref="R7:R12" si="8">+O7-P7</f>
        <v>1551</v>
      </c>
      <c r="S7" s="186"/>
      <c r="T7" s="207"/>
    </row>
    <row r="8" spans="2:20" s="181" customFormat="1" ht="30" customHeight="1">
      <c r="B8" s="183" t="s">
        <v>10</v>
      </c>
      <c r="C8" s="208">
        <v>846527</v>
      </c>
      <c r="D8" s="209">
        <v>841348</v>
      </c>
      <c r="E8" s="210">
        <f>IF(D8=0,"",+C8/D8)</f>
        <v>1.0061555979214309</v>
      </c>
      <c r="F8" s="255">
        <f t="shared" si="1"/>
        <v>5179</v>
      </c>
      <c r="G8" s="211">
        <v>69500</v>
      </c>
      <c r="H8" s="209">
        <v>74200</v>
      </c>
      <c r="I8" s="210">
        <f t="shared" ref="I8:I18" si="9">IF(H8=0,"",+G8/H8)</f>
        <v>0.93665768194070076</v>
      </c>
      <c r="J8" s="255">
        <f t="shared" si="3"/>
        <v>-4700</v>
      </c>
      <c r="K8" s="211">
        <v>75469</v>
      </c>
      <c r="L8" s="209">
        <v>74504</v>
      </c>
      <c r="M8" s="210">
        <f t="shared" ref="M8:M18" si="10">IF(L8=0,"",+K8/L8)</f>
        <v>1.0129523247073982</v>
      </c>
      <c r="N8" s="255">
        <f t="shared" si="5"/>
        <v>965</v>
      </c>
      <c r="O8" s="257">
        <f t="shared" si="6"/>
        <v>991496</v>
      </c>
      <c r="P8" s="258">
        <f t="shared" si="6"/>
        <v>990052</v>
      </c>
      <c r="Q8" s="210">
        <f t="shared" ref="Q8:Q18" si="11">IF(P8=0,"",+O8/P8)</f>
        <v>1.0014585092500192</v>
      </c>
      <c r="R8" s="255">
        <f t="shared" si="8"/>
        <v>1444</v>
      </c>
      <c r="S8" s="186"/>
      <c r="T8" s="207"/>
    </row>
    <row r="9" spans="2:20" s="181" customFormat="1" ht="30" customHeight="1">
      <c r="B9" s="183" t="s">
        <v>11</v>
      </c>
      <c r="C9" s="208">
        <v>915518</v>
      </c>
      <c r="D9" s="209">
        <v>931991</v>
      </c>
      <c r="E9" s="210">
        <f t="shared" ref="E9:E18" si="12">IF(D9=0,"",+C9/D9)</f>
        <v>0.98232493661419473</v>
      </c>
      <c r="F9" s="255">
        <f t="shared" si="1"/>
        <v>-16473</v>
      </c>
      <c r="G9" s="208">
        <v>65800</v>
      </c>
      <c r="H9" s="209">
        <v>72100</v>
      </c>
      <c r="I9" s="210">
        <f t="shared" si="9"/>
        <v>0.91262135922330101</v>
      </c>
      <c r="J9" s="255">
        <f t="shared" si="3"/>
        <v>-6300</v>
      </c>
      <c r="K9" s="208">
        <v>71362</v>
      </c>
      <c r="L9" s="209">
        <v>73724</v>
      </c>
      <c r="M9" s="210">
        <f t="shared" si="10"/>
        <v>0.96796158645759867</v>
      </c>
      <c r="N9" s="255">
        <f t="shared" si="5"/>
        <v>-2362</v>
      </c>
      <c r="O9" s="257">
        <f t="shared" si="6"/>
        <v>1052680</v>
      </c>
      <c r="P9" s="258">
        <f t="shared" si="6"/>
        <v>1077815</v>
      </c>
      <c r="Q9" s="210">
        <f t="shared" si="11"/>
        <v>0.97667967137217426</v>
      </c>
      <c r="R9" s="255">
        <f t="shared" si="8"/>
        <v>-25135</v>
      </c>
      <c r="S9" s="186"/>
      <c r="T9" s="207"/>
    </row>
    <row r="10" spans="2:20" s="181" customFormat="1" ht="30" customHeight="1">
      <c r="B10" s="183" t="s">
        <v>12</v>
      </c>
      <c r="C10" s="208">
        <v>1013594</v>
      </c>
      <c r="D10" s="209">
        <v>993910</v>
      </c>
      <c r="E10" s="210">
        <f t="shared" si="12"/>
        <v>1.0198046100753588</v>
      </c>
      <c r="F10" s="255">
        <f t="shared" si="1"/>
        <v>19684</v>
      </c>
      <c r="G10" s="208">
        <v>66300</v>
      </c>
      <c r="H10" s="209">
        <v>80600</v>
      </c>
      <c r="I10" s="210">
        <f t="shared" si="9"/>
        <v>0.82258064516129037</v>
      </c>
      <c r="J10" s="255">
        <f t="shared" si="3"/>
        <v>-14300</v>
      </c>
      <c r="K10" s="208">
        <v>99966</v>
      </c>
      <c r="L10" s="209">
        <v>107183</v>
      </c>
      <c r="M10" s="210">
        <f t="shared" si="10"/>
        <v>0.93266656092850542</v>
      </c>
      <c r="N10" s="255">
        <f t="shared" si="5"/>
        <v>-7217</v>
      </c>
      <c r="O10" s="257">
        <f t="shared" si="6"/>
        <v>1179860</v>
      </c>
      <c r="P10" s="258">
        <f t="shared" si="6"/>
        <v>1181693</v>
      </c>
      <c r="Q10" s="210">
        <f t="shared" si="11"/>
        <v>0.99844883569590415</v>
      </c>
      <c r="R10" s="255">
        <f t="shared" si="8"/>
        <v>-1833</v>
      </c>
      <c r="S10" s="186"/>
      <c r="T10" s="207"/>
    </row>
    <row r="11" spans="2:20" s="181" customFormat="1" ht="30" customHeight="1">
      <c r="B11" s="183" t="s">
        <v>13</v>
      </c>
      <c r="C11" s="208">
        <v>1144984</v>
      </c>
      <c r="D11" s="209">
        <v>1149755</v>
      </c>
      <c r="E11" s="210">
        <f t="shared" si="12"/>
        <v>0.99585042030693494</v>
      </c>
      <c r="F11" s="255">
        <f t="shared" si="1"/>
        <v>-4771</v>
      </c>
      <c r="G11" s="208">
        <v>93800</v>
      </c>
      <c r="H11" s="209">
        <v>103800</v>
      </c>
      <c r="I11" s="210">
        <f t="shared" si="9"/>
        <v>0.90366088631984587</v>
      </c>
      <c r="J11" s="255">
        <f t="shared" si="3"/>
        <v>-10000</v>
      </c>
      <c r="K11" s="208">
        <v>156890</v>
      </c>
      <c r="L11" s="209">
        <v>169293</v>
      </c>
      <c r="M11" s="210">
        <f t="shared" si="10"/>
        <v>0.92673648644657491</v>
      </c>
      <c r="N11" s="255">
        <f t="shared" si="5"/>
        <v>-12403</v>
      </c>
      <c r="O11" s="257">
        <f t="shared" ref="O11:P13" si="13">+C11+G11+K11</f>
        <v>1395674</v>
      </c>
      <c r="P11" s="258">
        <f t="shared" si="13"/>
        <v>1422848</v>
      </c>
      <c r="Q11" s="210">
        <f t="shared" si="11"/>
        <v>0.9809016845088161</v>
      </c>
      <c r="R11" s="255">
        <f t="shared" si="8"/>
        <v>-27174</v>
      </c>
      <c r="S11" s="186"/>
      <c r="T11" s="207"/>
    </row>
    <row r="12" spans="2:20" s="181" customFormat="1" ht="30" customHeight="1">
      <c r="B12" s="184" t="s">
        <v>14</v>
      </c>
      <c r="C12" s="212">
        <v>1065165</v>
      </c>
      <c r="D12" s="213">
        <v>1063805</v>
      </c>
      <c r="E12" s="210">
        <f t="shared" si="12"/>
        <v>1.001278429787414</v>
      </c>
      <c r="F12" s="255">
        <f t="shared" si="1"/>
        <v>1360</v>
      </c>
      <c r="G12" s="212">
        <v>71400</v>
      </c>
      <c r="H12" s="213">
        <v>71700</v>
      </c>
      <c r="I12" s="210">
        <f t="shared" si="9"/>
        <v>0.99581589958159</v>
      </c>
      <c r="J12" s="255">
        <f t="shared" si="3"/>
        <v>-300</v>
      </c>
      <c r="K12" s="212">
        <v>79584</v>
      </c>
      <c r="L12" s="213">
        <v>82350</v>
      </c>
      <c r="M12" s="210">
        <f t="shared" si="10"/>
        <v>0.96641165755919856</v>
      </c>
      <c r="N12" s="255">
        <f t="shared" si="5"/>
        <v>-2766</v>
      </c>
      <c r="O12" s="257">
        <f t="shared" si="13"/>
        <v>1216149</v>
      </c>
      <c r="P12" s="258">
        <f t="shared" si="13"/>
        <v>1217855</v>
      </c>
      <c r="Q12" s="210">
        <f t="shared" si="11"/>
        <v>0.99859917642083829</v>
      </c>
      <c r="R12" s="255">
        <f t="shared" si="8"/>
        <v>-1706</v>
      </c>
      <c r="S12" s="186"/>
      <c r="T12" s="207"/>
    </row>
    <row r="13" spans="2:20" s="181" customFormat="1" ht="30" customHeight="1">
      <c r="B13" s="183" t="s">
        <v>15</v>
      </c>
      <c r="C13" s="212">
        <v>987737</v>
      </c>
      <c r="D13" s="213">
        <v>984784</v>
      </c>
      <c r="E13" s="210">
        <f t="shared" si="12"/>
        <v>1.0029986271101075</v>
      </c>
      <c r="F13" s="255">
        <f t="shared" ref="F13:F19" si="14">+C13-D13</f>
        <v>2953</v>
      </c>
      <c r="G13" s="214">
        <v>59300</v>
      </c>
      <c r="H13" s="213">
        <v>63300</v>
      </c>
      <c r="I13" s="210">
        <f t="shared" si="9"/>
        <v>0.93680884676145337</v>
      </c>
      <c r="J13" s="255">
        <f t="shared" ref="J13:J19" si="15">+G13-H13</f>
        <v>-4000</v>
      </c>
      <c r="K13" s="212">
        <v>63713</v>
      </c>
      <c r="L13" s="215">
        <v>63939</v>
      </c>
      <c r="M13" s="210">
        <f t="shared" si="10"/>
        <v>0.99646538106632887</v>
      </c>
      <c r="N13" s="255">
        <f t="shared" ref="N13:N19" si="16">+K13-L13</f>
        <v>-226</v>
      </c>
      <c r="O13" s="257">
        <f t="shared" si="13"/>
        <v>1110750</v>
      </c>
      <c r="P13" s="258">
        <f t="shared" si="13"/>
        <v>1112023</v>
      </c>
      <c r="Q13" s="210">
        <f t="shared" si="11"/>
        <v>0.99885523950493826</v>
      </c>
      <c r="R13" s="255">
        <f t="shared" ref="R13:R19" si="17">+O13-P13</f>
        <v>-1273</v>
      </c>
      <c r="S13" s="186"/>
      <c r="T13" s="207"/>
    </row>
    <row r="14" spans="2:20" s="181" customFormat="1" ht="30" customHeight="1">
      <c r="B14" s="183" t="s">
        <v>16</v>
      </c>
      <c r="C14" s="208">
        <v>828080</v>
      </c>
      <c r="D14" s="209">
        <v>809536</v>
      </c>
      <c r="E14" s="210">
        <f t="shared" si="12"/>
        <v>1.0229069491659419</v>
      </c>
      <c r="F14" s="255">
        <f t="shared" si="14"/>
        <v>18544</v>
      </c>
      <c r="G14" s="214">
        <v>50000</v>
      </c>
      <c r="H14" s="213">
        <v>49300</v>
      </c>
      <c r="I14" s="210">
        <f t="shared" si="9"/>
        <v>1.0141987829614605</v>
      </c>
      <c r="J14" s="255">
        <f t="shared" si="15"/>
        <v>700</v>
      </c>
      <c r="K14" s="212">
        <v>49351</v>
      </c>
      <c r="L14" s="215">
        <v>48291</v>
      </c>
      <c r="M14" s="210">
        <f t="shared" si="10"/>
        <v>1.0219502598827939</v>
      </c>
      <c r="N14" s="255">
        <f t="shared" si="16"/>
        <v>1060</v>
      </c>
      <c r="O14" s="257">
        <f t="shared" ref="O14:P18" si="18">+C14+G14+K14</f>
        <v>927431</v>
      </c>
      <c r="P14" s="258">
        <f t="shared" si="18"/>
        <v>907127</v>
      </c>
      <c r="Q14" s="210">
        <f t="shared" si="11"/>
        <v>1.0223827534623047</v>
      </c>
      <c r="R14" s="255">
        <f t="shared" si="17"/>
        <v>20304</v>
      </c>
      <c r="S14" s="186"/>
      <c r="T14" s="207"/>
    </row>
    <row r="15" spans="2:20" s="181" customFormat="1" ht="30" customHeight="1">
      <c r="B15" s="183" t="s">
        <v>17</v>
      </c>
      <c r="C15" s="208">
        <v>818302</v>
      </c>
      <c r="D15" s="209">
        <v>812331</v>
      </c>
      <c r="E15" s="210">
        <f t="shared" si="12"/>
        <v>1.0073504519709331</v>
      </c>
      <c r="F15" s="255">
        <f t="shared" si="14"/>
        <v>5971</v>
      </c>
      <c r="G15" s="208">
        <v>54100</v>
      </c>
      <c r="H15" s="209">
        <v>56600</v>
      </c>
      <c r="I15" s="210">
        <f t="shared" si="9"/>
        <v>0.95583038869257952</v>
      </c>
      <c r="J15" s="255">
        <f t="shared" si="15"/>
        <v>-2500</v>
      </c>
      <c r="K15" s="208">
        <v>55335</v>
      </c>
      <c r="L15" s="209">
        <v>57292</v>
      </c>
      <c r="M15" s="210">
        <f t="shared" si="10"/>
        <v>0.96584165328492633</v>
      </c>
      <c r="N15" s="255">
        <f t="shared" si="16"/>
        <v>-1957</v>
      </c>
      <c r="O15" s="257">
        <f t="shared" si="18"/>
        <v>927737</v>
      </c>
      <c r="P15" s="258">
        <f t="shared" si="18"/>
        <v>926223</v>
      </c>
      <c r="Q15" s="210">
        <f t="shared" si="11"/>
        <v>1.0016345955563617</v>
      </c>
      <c r="R15" s="255">
        <f t="shared" si="17"/>
        <v>1514</v>
      </c>
      <c r="S15" s="186"/>
      <c r="T15" s="207"/>
    </row>
    <row r="16" spans="2:20" s="181" customFormat="1" ht="30" customHeight="1">
      <c r="B16" s="183" t="s">
        <v>18</v>
      </c>
      <c r="C16" s="208">
        <v>764726</v>
      </c>
      <c r="D16" s="209">
        <v>760285</v>
      </c>
      <c r="E16" s="210">
        <f t="shared" si="12"/>
        <v>1.0058412305911599</v>
      </c>
      <c r="F16" s="255">
        <f t="shared" si="14"/>
        <v>4441</v>
      </c>
      <c r="G16" s="208">
        <v>45400</v>
      </c>
      <c r="H16" s="209">
        <v>44500</v>
      </c>
      <c r="I16" s="210">
        <f t="shared" si="9"/>
        <v>1.0202247191011236</v>
      </c>
      <c r="J16" s="255">
        <f t="shared" si="15"/>
        <v>900</v>
      </c>
      <c r="K16" s="208">
        <v>38365</v>
      </c>
      <c r="L16" s="209">
        <v>40364</v>
      </c>
      <c r="M16" s="210">
        <f t="shared" si="10"/>
        <v>0.95047567139034783</v>
      </c>
      <c r="N16" s="255">
        <f t="shared" si="16"/>
        <v>-1999</v>
      </c>
      <c r="O16" s="257">
        <f t="shared" si="18"/>
        <v>848491</v>
      </c>
      <c r="P16" s="258">
        <f t="shared" si="18"/>
        <v>845149</v>
      </c>
      <c r="Q16" s="210">
        <f t="shared" si="11"/>
        <v>1.0039543323130005</v>
      </c>
      <c r="R16" s="255">
        <f t="shared" si="17"/>
        <v>3342</v>
      </c>
      <c r="S16" s="186"/>
      <c r="T16" s="207"/>
    </row>
    <row r="17" spans="2:20" s="181" customFormat="1" ht="30" customHeight="1">
      <c r="B17" s="183" t="s">
        <v>19</v>
      </c>
      <c r="C17" s="211">
        <v>813289</v>
      </c>
      <c r="D17" s="209">
        <v>752422</v>
      </c>
      <c r="E17" s="210">
        <f t="shared" si="12"/>
        <v>1.0808947638426309</v>
      </c>
      <c r="F17" s="255">
        <f t="shared" si="14"/>
        <v>60867</v>
      </c>
      <c r="G17" s="208">
        <v>46600</v>
      </c>
      <c r="H17" s="209">
        <v>40100</v>
      </c>
      <c r="I17" s="210">
        <f t="shared" si="9"/>
        <v>1.1620947630922693</v>
      </c>
      <c r="J17" s="255">
        <f t="shared" si="15"/>
        <v>6500</v>
      </c>
      <c r="K17" s="208">
        <v>34923</v>
      </c>
      <c r="L17" s="209">
        <v>34916</v>
      </c>
      <c r="M17" s="210">
        <f t="shared" si="10"/>
        <v>1.0002004811547716</v>
      </c>
      <c r="N17" s="255">
        <f t="shared" si="16"/>
        <v>7</v>
      </c>
      <c r="O17" s="258">
        <f t="shared" si="18"/>
        <v>894812</v>
      </c>
      <c r="P17" s="258">
        <f t="shared" si="18"/>
        <v>827438</v>
      </c>
      <c r="Q17" s="210">
        <f t="shared" si="11"/>
        <v>1.0814248318303004</v>
      </c>
      <c r="R17" s="255">
        <f t="shared" si="17"/>
        <v>67374</v>
      </c>
      <c r="S17" s="186"/>
      <c r="T17" s="207"/>
    </row>
    <row r="18" spans="2:20" s="181" customFormat="1" ht="30" customHeight="1" thickBot="1">
      <c r="B18" s="185" t="s">
        <v>20</v>
      </c>
      <c r="C18" s="216">
        <v>876740</v>
      </c>
      <c r="D18" s="217">
        <v>868754</v>
      </c>
      <c r="E18" s="218">
        <f t="shared" si="12"/>
        <v>1.0091924756605437</v>
      </c>
      <c r="F18" s="256">
        <f t="shared" si="14"/>
        <v>7986</v>
      </c>
      <c r="G18" s="279">
        <v>49000</v>
      </c>
      <c r="H18" s="217">
        <v>53500</v>
      </c>
      <c r="I18" s="218">
        <f t="shared" si="9"/>
        <v>0.91588785046728971</v>
      </c>
      <c r="J18" s="256">
        <f t="shared" si="15"/>
        <v>-4500</v>
      </c>
      <c r="K18" s="216">
        <v>51635.5</v>
      </c>
      <c r="L18" s="217">
        <v>53656</v>
      </c>
      <c r="M18" s="218">
        <f t="shared" si="10"/>
        <v>0.96234344714477416</v>
      </c>
      <c r="N18" s="256">
        <f t="shared" si="16"/>
        <v>-2020.5</v>
      </c>
      <c r="O18" s="259">
        <f t="shared" si="18"/>
        <v>977375.5</v>
      </c>
      <c r="P18" s="259">
        <f t="shared" si="18"/>
        <v>975910</v>
      </c>
      <c r="Q18" s="218">
        <f t="shared" si="11"/>
        <v>1.0015016753594082</v>
      </c>
      <c r="R18" s="260">
        <f t="shared" si="17"/>
        <v>1465.5</v>
      </c>
      <c r="S18" s="186"/>
      <c r="T18" s="207"/>
    </row>
    <row r="19" spans="2:20" s="181" customFormat="1" ht="30" customHeight="1" thickBot="1">
      <c r="B19" s="219" t="s">
        <v>21</v>
      </c>
      <c r="C19" s="178">
        <f>SUM(C7:C18)</f>
        <v>10758465</v>
      </c>
      <c r="D19" s="178">
        <f>SUM(D7:D18)</f>
        <v>10643241</v>
      </c>
      <c r="E19" s="220">
        <f t="shared" ref="E19" si="19">+C19/D19</f>
        <v>1.0108260256438806</v>
      </c>
      <c r="F19" s="180">
        <f t="shared" si="14"/>
        <v>115224</v>
      </c>
      <c r="G19" s="178">
        <f t="shared" ref="G19:P19" si="20">SUM(G7:G18)</f>
        <v>713500</v>
      </c>
      <c r="H19" s="178">
        <f t="shared" si="20"/>
        <v>756400</v>
      </c>
      <c r="I19" s="220">
        <f t="shared" ref="I19" si="21">+G19/H19</f>
        <v>0.94328397673188791</v>
      </c>
      <c r="J19" s="180">
        <f t="shared" si="15"/>
        <v>-42900</v>
      </c>
      <c r="K19" s="178">
        <f t="shared" si="20"/>
        <v>836223.5</v>
      </c>
      <c r="L19" s="178">
        <f t="shared" si="20"/>
        <v>868674</v>
      </c>
      <c r="M19" s="220">
        <f t="shared" ref="M19" si="22">+K19/L19</f>
        <v>0.96264363846506285</v>
      </c>
      <c r="N19" s="180">
        <f t="shared" si="16"/>
        <v>-32450.5</v>
      </c>
      <c r="O19" s="178">
        <f t="shared" si="20"/>
        <v>12308188.5</v>
      </c>
      <c r="P19" s="178">
        <f t="shared" si="20"/>
        <v>12268315</v>
      </c>
      <c r="Q19" s="220">
        <f t="shared" ref="Q19" si="23">+O19/P19</f>
        <v>1.0032501203302979</v>
      </c>
      <c r="R19" s="180">
        <f t="shared" si="17"/>
        <v>39873.5</v>
      </c>
      <c r="S19" s="221"/>
      <c r="T19" s="222"/>
    </row>
    <row r="20" spans="2:20" ht="14.25">
      <c r="B20" s="72"/>
      <c r="C20" s="234" t="s">
        <v>92</v>
      </c>
      <c r="D20" s="73"/>
      <c r="E20" s="73"/>
      <c r="F20" s="73"/>
      <c r="G20" s="73"/>
      <c r="H20" s="73"/>
      <c r="I20" s="73"/>
      <c r="M20" s="71"/>
      <c r="N20" s="71"/>
    </row>
    <row r="46" spans="4:14">
      <c r="D46" s="270"/>
      <c r="E46" s="271"/>
      <c r="F46" s="271"/>
      <c r="G46" s="270"/>
      <c r="H46" s="270"/>
      <c r="I46" s="272"/>
      <c r="J46" s="272"/>
      <c r="K46" s="270"/>
      <c r="L46" s="270"/>
      <c r="M46" s="272"/>
      <c r="N46" s="272"/>
    </row>
    <row r="47" spans="4:14">
      <c r="D47" s="270"/>
      <c r="E47" s="271"/>
      <c r="F47" s="271"/>
      <c r="G47" s="270"/>
      <c r="H47" s="270"/>
      <c r="I47" s="272"/>
      <c r="J47" s="272"/>
      <c r="K47" s="270"/>
      <c r="L47" s="270"/>
      <c r="M47" s="272"/>
      <c r="N47" s="272"/>
    </row>
    <row r="49" spans="4:14">
      <c r="D49" s="270"/>
      <c r="E49" s="271"/>
      <c r="F49" s="271"/>
      <c r="G49" s="270"/>
      <c r="H49" s="270"/>
      <c r="I49" s="272"/>
      <c r="J49" s="272"/>
      <c r="K49" s="270"/>
      <c r="L49" s="270"/>
      <c r="M49" s="272"/>
      <c r="N49" s="272"/>
    </row>
    <row r="50" spans="4:14">
      <c r="D50" s="270"/>
      <c r="E50" s="271"/>
      <c r="F50" s="271"/>
      <c r="G50" s="270"/>
      <c r="H50" s="270"/>
      <c r="I50" s="272"/>
      <c r="J50" s="272"/>
      <c r="K50" s="270"/>
      <c r="L50" s="270"/>
      <c r="M50" s="272"/>
      <c r="N50" s="272"/>
    </row>
  </sheetData>
  <phoneticPr fontId="3"/>
  <pageMargins left="0.6" right="0.47" top="1.19" bottom="0.78" header="0.84" footer="0.51200000000000001"/>
  <pageSetup paperSize="9" scale="78" orientation="landscape" r:id="rId1"/>
  <headerFooter alignWithMargins="0">
    <oddHeader>&amp;R&amp;20資料２－１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0"/>
  <sheetViews>
    <sheetView view="pageBreakPreview" zoomScale="85" zoomScaleNormal="75" zoomScaleSheetLayoutView="85" workbookViewId="0">
      <pane xSplit="2" ySplit="3" topLeftCell="C4" activePane="bottomRight" state="frozen"/>
      <selection activeCell="N23" sqref="N23"/>
      <selection pane="topRight" activeCell="N23" sqref="N23"/>
      <selection pane="bottomLeft" activeCell="N23" sqref="N23"/>
      <selection pane="bottomRight" activeCell="N2" sqref="N2"/>
    </sheetView>
  </sheetViews>
  <sheetFormatPr defaultRowHeight="13.5"/>
  <cols>
    <col min="1" max="15" width="11" style="74" customWidth="1"/>
    <col min="16" max="16384" width="9" style="74"/>
  </cols>
  <sheetData>
    <row r="1" spans="1:17" ht="24">
      <c r="A1" s="160" t="s">
        <v>119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7" ht="24" customHeight="1" thickBo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 t="s">
        <v>94</v>
      </c>
    </row>
    <row r="3" spans="1:17" ht="24" customHeight="1" thickBot="1">
      <c r="A3" s="161"/>
      <c r="B3" s="162"/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8" t="s">
        <v>27</v>
      </c>
      <c r="I3" s="77" t="s">
        <v>28</v>
      </c>
      <c r="J3" s="77" t="s">
        <v>29</v>
      </c>
      <c r="K3" s="77" t="s">
        <v>30</v>
      </c>
      <c r="L3" s="77" t="s">
        <v>31</v>
      </c>
      <c r="M3" s="77" t="s">
        <v>32</v>
      </c>
      <c r="N3" s="78" t="s">
        <v>33</v>
      </c>
      <c r="O3" s="79" t="s">
        <v>34</v>
      </c>
    </row>
    <row r="4" spans="1:17" ht="24" customHeight="1">
      <c r="A4" s="80"/>
      <c r="B4" s="81" t="s">
        <v>117</v>
      </c>
      <c r="C4" s="82">
        <v>474797</v>
      </c>
      <c r="D4" s="83">
        <v>576286</v>
      </c>
      <c r="E4" s="83">
        <v>624823</v>
      </c>
      <c r="F4" s="83">
        <v>687888</v>
      </c>
      <c r="G4" s="83">
        <v>772359</v>
      </c>
      <c r="H4" s="84">
        <v>728343</v>
      </c>
      <c r="I4" s="83">
        <v>676197</v>
      </c>
      <c r="J4" s="83">
        <v>574971</v>
      </c>
      <c r="K4" s="83">
        <v>576457</v>
      </c>
      <c r="L4" s="83">
        <v>522370</v>
      </c>
      <c r="M4" s="83">
        <v>568068</v>
      </c>
      <c r="N4" s="84">
        <v>608761</v>
      </c>
      <c r="O4" s="85">
        <f>SUM(C4:N4)</f>
        <v>7391320</v>
      </c>
    </row>
    <row r="5" spans="1:17" ht="24" customHeight="1">
      <c r="A5" s="86" t="s">
        <v>35</v>
      </c>
      <c r="B5" s="81" t="s">
        <v>118</v>
      </c>
      <c r="C5" s="87">
        <v>477260</v>
      </c>
      <c r="D5" s="88">
        <v>572397</v>
      </c>
      <c r="E5" s="88">
        <v>639666</v>
      </c>
      <c r="F5" s="88">
        <v>674277</v>
      </c>
      <c r="G5" s="88">
        <v>788222</v>
      </c>
      <c r="H5" s="89">
        <v>737693</v>
      </c>
      <c r="I5" s="88">
        <v>678380</v>
      </c>
      <c r="J5" s="88">
        <v>562530</v>
      </c>
      <c r="K5" s="88">
        <v>577319</v>
      </c>
      <c r="L5" s="88">
        <v>522854</v>
      </c>
      <c r="M5" s="88">
        <v>524967</v>
      </c>
      <c r="N5" s="89">
        <v>610162</v>
      </c>
      <c r="O5" s="90">
        <f>SUM(C5:N5)</f>
        <v>7365727</v>
      </c>
    </row>
    <row r="6" spans="1:17" ht="24" customHeight="1">
      <c r="A6" s="91"/>
      <c r="B6" s="81" t="s">
        <v>7</v>
      </c>
      <c r="C6" s="92">
        <f t="shared" ref="C6" si="0">IF(C5=0,"",C4/C5)</f>
        <v>0.99483929095252066</v>
      </c>
      <c r="D6" s="93">
        <f>IF(D5=0,"",D4/D5)</f>
        <v>1.0067942354694381</v>
      </c>
      <c r="E6" s="93">
        <f t="shared" ref="E6:N6" si="1">IF(E5=0,"",E4/E5)</f>
        <v>0.97679570275737648</v>
      </c>
      <c r="F6" s="93">
        <f t="shared" si="1"/>
        <v>1.0201860659639881</v>
      </c>
      <c r="G6" s="93">
        <f t="shared" si="1"/>
        <v>0.97987495908513089</v>
      </c>
      <c r="H6" s="93">
        <f t="shared" si="1"/>
        <v>0.98732535078955608</v>
      </c>
      <c r="I6" s="93">
        <f t="shared" si="1"/>
        <v>0.99678203956484568</v>
      </c>
      <c r="J6" s="93">
        <f t="shared" si="1"/>
        <v>1.0221161538051304</v>
      </c>
      <c r="K6" s="93">
        <f t="shared" si="1"/>
        <v>0.99850689133737158</v>
      </c>
      <c r="L6" s="93">
        <f t="shared" si="1"/>
        <v>0.99907431137564218</v>
      </c>
      <c r="M6" s="93">
        <f t="shared" si="1"/>
        <v>1.0821023035733675</v>
      </c>
      <c r="N6" s="94">
        <f t="shared" si="1"/>
        <v>0.99770388847551961</v>
      </c>
      <c r="O6" s="95">
        <f>+O4/O5</f>
        <v>1.0034746061047335</v>
      </c>
    </row>
    <row r="7" spans="1:17" ht="24" customHeight="1">
      <c r="A7" s="80"/>
      <c r="B7" s="81" t="str">
        <f>B4</f>
        <v>26年度</v>
      </c>
      <c r="C7" s="87">
        <v>82877</v>
      </c>
      <c r="D7" s="88">
        <v>105159</v>
      </c>
      <c r="E7" s="88">
        <v>115015</v>
      </c>
      <c r="F7" s="88">
        <v>131625</v>
      </c>
      <c r="G7" s="88">
        <v>151968</v>
      </c>
      <c r="H7" s="89">
        <v>135325</v>
      </c>
      <c r="I7" s="88">
        <v>122049</v>
      </c>
      <c r="J7" s="88">
        <v>99795</v>
      </c>
      <c r="K7" s="88">
        <v>104267</v>
      </c>
      <c r="L7" s="88">
        <v>112682</v>
      </c>
      <c r="M7" s="88">
        <v>112104</v>
      </c>
      <c r="N7" s="88">
        <v>116369</v>
      </c>
      <c r="O7" s="90">
        <f>SUM(C7:N7)</f>
        <v>1389235</v>
      </c>
      <c r="Q7" s="96"/>
    </row>
    <row r="8" spans="1:17" ht="24" customHeight="1">
      <c r="A8" s="86" t="s">
        <v>36</v>
      </c>
      <c r="B8" s="81" t="str">
        <f>B5</f>
        <v>25年度</v>
      </c>
      <c r="C8" s="87">
        <v>75744</v>
      </c>
      <c r="D8" s="88">
        <v>106381</v>
      </c>
      <c r="E8" s="88">
        <v>116618</v>
      </c>
      <c r="F8" s="88">
        <v>127692</v>
      </c>
      <c r="G8" s="88">
        <v>148999</v>
      </c>
      <c r="H8" s="89">
        <v>122913</v>
      </c>
      <c r="I8" s="88">
        <v>119758</v>
      </c>
      <c r="J8" s="88">
        <v>94306</v>
      </c>
      <c r="K8" s="88">
        <v>98136</v>
      </c>
      <c r="L8" s="88">
        <v>106379</v>
      </c>
      <c r="M8" s="88">
        <v>94640</v>
      </c>
      <c r="N8" s="88">
        <v>106606</v>
      </c>
      <c r="O8" s="90">
        <f>SUM(C8:N8)</f>
        <v>1318172</v>
      </c>
    </row>
    <row r="9" spans="1:17" ht="24" customHeight="1">
      <c r="A9" s="91"/>
      <c r="B9" s="81" t="s">
        <v>7</v>
      </c>
      <c r="C9" s="92">
        <f t="shared" ref="C9:N9" si="2">IF(C8=0,"",C7/C8)</f>
        <v>1.0941724757076468</v>
      </c>
      <c r="D9" s="93">
        <f t="shared" si="2"/>
        <v>0.98851298634154594</v>
      </c>
      <c r="E9" s="93">
        <f t="shared" si="2"/>
        <v>0.98625426606527289</v>
      </c>
      <c r="F9" s="93">
        <f t="shared" si="2"/>
        <v>1.0308006766281363</v>
      </c>
      <c r="G9" s="93">
        <f t="shared" si="2"/>
        <v>1.0199263082302565</v>
      </c>
      <c r="H9" s="93">
        <f t="shared" si="2"/>
        <v>1.1009819953951168</v>
      </c>
      <c r="I9" s="93">
        <f t="shared" si="2"/>
        <v>1.019130245996092</v>
      </c>
      <c r="J9" s="93">
        <f t="shared" si="2"/>
        <v>1.0582041439569063</v>
      </c>
      <c r="K9" s="93">
        <f t="shared" si="2"/>
        <v>1.0624745251487731</v>
      </c>
      <c r="L9" s="93">
        <f t="shared" si="2"/>
        <v>1.0592504159655571</v>
      </c>
      <c r="M9" s="93">
        <f t="shared" si="2"/>
        <v>1.184530853761623</v>
      </c>
      <c r="N9" s="94">
        <f t="shared" si="2"/>
        <v>1.0915802112451456</v>
      </c>
      <c r="O9" s="95">
        <f>+O7/O8</f>
        <v>1.0539102636074806</v>
      </c>
    </row>
    <row r="10" spans="1:17" ht="24" customHeight="1">
      <c r="A10" s="80"/>
      <c r="B10" s="81" t="str">
        <f>B7</f>
        <v>26年度</v>
      </c>
      <c r="C10" s="87">
        <v>47393</v>
      </c>
      <c r="D10" s="88">
        <v>63130</v>
      </c>
      <c r="E10" s="88">
        <v>67889</v>
      </c>
      <c r="F10" s="88">
        <v>75911</v>
      </c>
      <c r="G10" s="88">
        <v>84656</v>
      </c>
      <c r="H10" s="89">
        <v>77017</v>
      </c>
      <c r="I10" s="88">
        <v>71969</v>
      </c>
      <c r="J10" s="88">
        <v>56018</v>
      </c>
      <c r="K10" s="88">
        <v>50949</v>
      </c>
      <c r="L10" s="88">
        <v>46103</v>
      </c>
      <c r="M10" s="88">
        <v>52305</v>
      </c>
      <c r="N10" s="88">
        <v>55637</v>
      </c>
      <c r="O10" s="90">
        <f>SUM(C10:N10)</f>
        <v>748977</v>
      </c>
    </row>
    <row r="11" spans="1:17" ht="24" customHeight="1">
      <c r="A11" s="86" t="s">
        <v>37</v>
      </c>
      <c r="B11" s="81" t="str">
        <f>B8</f>
        <v>25年度</v>
      </c>
      <c r="C11" s="87">
        <v>45313</v>
      </c>
      <c r="D11" s="88">
        <v>64356</v>
      </c>
      <c r="E11" s="88">
        <v>68979</v>
      </c>
      <c r="F11" s="88">
        <v>76328</v>
      </c>
      <c r="G11" s="88">
        <v>90673</v>
      </c>
      <c r="H11" s="89">
        <v>79844</v>
      </c>
      <c r="I11" s="88">
        <v>73027</v>
      </c>
      <c r="J11" s="88">
        <v>55548</v>
      </c>
      <c r="K11" s="88">
        <v>53199</v>
      </c>
      <c r="L11" s="88">
        <v>47021</v>
      </c>
      <c r="M11" s="88">
        <v>52597</v>
      </c>
      <c r="N11" s="88">
        <v>57086</v>
      </c>
      <c r="O11" s="90">
        <f>SUM(C11:N11)</f>
        <v>763971</v>
      </c>
    </row>
    <row r="12" spans="1:17" ht="24" customHeight="1">
      <c r="A12" s="91"/>
      <c r="B12" s="81" t="s">
        <v>7</v>
      </c>
      <c r="C12" s="92">
        <f t="shared" ref="C12:N12" si="3">IF(C11=0,"",C10/C11)</f>
        <v>1.0459029417606427</v>
      </c>
      <c r="D12" s="93">
        <f t="shared" si="3"/>
        <v>0.98094971719808566</v>
      </c>
      <c r="E12" s="93">
        <f t="shared" si="3"/>
        <v>0.98419808927354702</v>
      </c>
      <c r="F12" s="93">
        <f t="shared" si="3"/>
        <v>0.99453673619117489</v>
      </c>
      <c r="G12" s="93">
        <f t="shared" si="3"/>
        <v>0.93364066480650254</v>
      </c>
      <c r="H12" s="93">
        <f t="shared" si="3"/>
        <v>0.96459345724162115</v>
      </c>
      <c r="I12" s="93">
        <f t="shared" si="3"/>
        <v>0.98551220781354842</v>
      </c>
      <c r="J12" s="93">
        <f t="shared" si="3"/>
        <v>1.0084611507164973</v>
      </c>
      <c r="K12" s="93">
        <f t="shared" si="3"/>
        <v>0.95770597191676532</v>
      </c>
      <c r="L12" s="93">
        <f t="shared" si="3"/>
        <v>0.98047680823461858</v>
      </c>
      <c r="M12" s="93">
        <f t="shared" si="3"/>
        <v>0.99444835256763697</v>
      </c>
      <c r="N12" s="94">
        <f t="shared" si="3"/>
        <v>0.97461724415793716</v>
      </c>
      <c r="O12" s="95">
        <f>+O10/O11</f>
        <v>0.98037360056860801</v>
      </c>
    </row>
    <row r="13" spans="1:17" ht="24" customHeight="1">
      <c r="A13" s="80"/>
      <c r="B13" s="81" t="str">
        <f>B10</f>
        <v>26年度</v>
      </c>
      <c r="C13" s="87">
        <v>40293</v>
      </c>
      <c r="D13" s="88">
        <v>51690</v>
      </c>
      <c r="E13" s="88">
        <v>53572</v>
      </c>
      <c r="F13" s="88">
        <v>60830</v>
      </c>
      <c r="G13" s="88">
        <v>67075</v>
      </c>
      <c r="H13" s="89">
        <v>60856</v>
      </c>
      <c r="I13" s="88">
        <v>57642</v>
      </c>
      <c r="J13" s="88">
        <v>48410</v>
      </c>
      <c r="K13" s="88">
        <v>41704</v>
      </c>
      <c r="L13" s="88">
        <v>35950</v>
      </c>
      <c r="M13" s="88">
        <v>35830</v>
      </c>
      <c r="N13" s="88">
        <v>44115</v>
      </c>
      <c r="O13" s="90">
        <f>SUM(C13:N13)</f>
        <v>597967</v>
      </c>
    </row>
    <row r="14" spans="1:17" ht="24" customHeight="1">
      <c r="A14" s="86" t="s">
        <v>38</v>
      </c>
      <c r="B14" s="81" t="str">
        <f>B11</f>
        <v>25年度</v>
      </c>
      <c r="C14" s="87">
        <v>38888</v>
      </c>
      <c r="D14" s="88">
        <v>48959</v>
      </c>
      <c r="E14" s="88">
        <v>53654</v>
      </c>
      <c r="F14" s="88">
        <v>58840</v>
      </c>
      <c r="G14" s="88">
        <v>58461</v>
      </c>
      <c r="H14" s="89">
        <v>61349</v>
      </c>
      <c r="I14" s="88">
        <v>56651</v>
      </c>
      <c r="J14" s="88">
        <v>49238</v>
      </c>
      <c r="K14" s="88">
        <v>39994</v>
      </c>
      <c r="L14" s="88">
        <v>36511</v>
      </c>
      <c r="M14" s="88">
        <v>35417</v>
      </c>
      <c r="N14" s="88">
        <v>43752</v>
      </c>
      <c r="O14" s="90">
        <f>SUM(C14:N14)</f>
        <v>581714</v>
      </c>
    </row>
    <row r="15" spans="1:17" ht="24" customHeight="1">
      <c r="A15" s="91"/>
      <c r="B15" s="81" t="s">
        <v>7</v>
      </c>
      <c r="C15" s="92">
        <f t="shared" ref="C15:N15" si="4">IF(C14=0,"",C13/C14)</f>
        <v>1.0361293972433656</v>
      </c>
      <c r="D15" s="93">
        <f t="shared" si="4"/>
        <v>1.0557813680834984</v>
      </c>
      <c r="E15" s="93">
        <f t="shared" si="4"/>
        <v>0.99847168897006744</v>
      </c>
      <c r="F15" s="93">
        <f t="shared" si="4"/>
        <v>1.0338205302515295</v>
      </c>
      <c r="G15" s="93">
        <f t="shared" si="4"/>
        <v>1.1473460939771813</v>
      </c>
      <c r="H15" s="93">
        <f t="shared" si="4"/>
        <v>0.99196400919330385</v>
      </c>
      <c r="I15" s="93">
        <f t="shared" si="4"/>
        <v>1.0174930716139168</v>
      </c>
      <c r="J15" s="93">
        <f t="shared" si="4"/>
        <v>0.98318371989114095</v>
      </c>
      <c r="K15" s="93">
        <f t="shared" si="4"/>
        <v>1.0427564134620193</v>
      </c>
      <c r="L15" s="93">
        <f t="shared" si="4"/>
        <v>0.98463476760428359</v>
      </c>
      <c r="M15" s="93">
        <f t="shared" si="4"/>
        <v>1.0116610667193719</v>
      </c>
      <c r="N15" s="94">
        <f t="shared" si="4"/>
        <v>1.0082967635765223</v>
      </c>
      <c r="O15" s="95">
        <f>+O13/O14</f>
        <v>1.0279398467288048</v>
      </c>
    </row>
    <row r="16" spans="1:17" ht="24" customHeight="1">
      <c r="A16" s="97" t="s">
        <v>39</v>
      </c>
      <c r="B16" s="81" t="str">
        <f>B13</f>
        <v>26年度</v>
      </c>
      <c r="C16" s="87">
        <v>12215</v>
      </c>
      <c r="D16" s="88">
        <v>17157</v>
      </c>
      <c r="E16" s="88">
        <v>18114</v>
      </c>
      <c r="F16" s="88">
        <v>21456</v>
      </c>
      <c r="G16" s="88">
        <v>25173</v>
      </c>
      <c r="H16" s="89">
        <v>22103</v>
      </c>
      <c r="I16" s="88">
        <v>20562</v>
      </c>
      <c r="J16" s="88">
        <v>15856</v>
      </c>
      <c r="K16" s="88">
        <v>13401</v>
      </c>
      <c r="L16" s="88">
        <v>12729</v>
      </c>
      <c r="M16" s="88">
        <v>12691</v>
      </c>
      <c r="N16" s="88">
        <v>15978</v>
      </c>
      <c r="O16" s="90">
        <f>SUM(C16:N16)</f>
        <v>207435</v>
      </c>
    </row>
    <row r="17" spans="1:15" ht="24" customHeight="1">
      <c r="A17" s="86" t="s">
        <v>40</v>
      </c>
      <c r="B17" s="81" t="str">
        <f>B14</f>
        <v>25年度</v>
      </c>
      <c r="C17" s="87">
        <v>13177</v>
      </c>
      <c r="D17" s="88">
        <v>16523</v>
      </c>
      <c r="E17" s="88">
        <v>18991</v>
      </c>
      <c r="F17" s="88">
        <v>20808</v>
      </c>
      <c r="G17" s="88">
        <v>21864</v>
      </c>
      <c r="H17" s="89">
        <v>21334</v>
      </c>
      <c r="I17" s="88">
        <v>19117</v>
      </c>
      <c r="J17" s="88">
        <v>14829</v>
      </c>
      <c r="K17" s="88">
        <v>13107</v>
      </c>
      <c r="L17" s="88">
        <v>12266</v>
      </c>
      <c r="M17" s="88">
        <v>12297</v>
      </c>
      <c r="N17" s="88">
        <v>16372</v>
      </c>
      <c r="O17" s="90">
        <f>SUM(C17:N17)</f>
        <v>200685</v>
      </c>
    </row>
    <row r="18" spans="1:15" ht="24" customHeight="1">
      <c r="A18" s="91" t="s">
        <v>41</v>
      </c>
      <c r="B18" s="81" t="s">
        <v>7</v>
      </c>
      <c r="C18" s="92">
        <f t="shared" ref="C18:N18" si="5">IF(C17=0,"",C16/C17)</f>
        <v>0.92699400470516813</v>
      </c>
      <c r="D18" s="93">
        <f t="shared" si="5"/>
        <v>1.0383707559159958</v>
      </c>
      <c r="E18" s="93">
        <f t="shared" si="5"/>
        <v>0.9538202306355642</v>
      </c>
      <c r="F18" s="93">
        <f t="shared" si="5"/>
        <v>1.0311418685121108</v>
      </c>
      <c r="G18" s="93">
        <f t="shared" si="5"/>
        <v>1.1513446761800219</v>
      </c>
      <c r="H18" s="93">
        <f t="shared" si="5"/>
        <v>1.0360457485703571</v>
      </c>
      <c r="I18" s="93">
        <f t="shared" si="5"/>
        <v>1.075587173719726</v>
      </c>
      <c r="J18" s="93">
        <f t="shared" si="5"/>
        <v>1.0692561872007553</v>
      </c>
      <c r="K18" s="93">
        <f t="shared" si="5"/>
        <v>1.0224307621881437</v>
      </c>
      <c r="L18" s="93">
        <f t="shared" si="5"/>
        <v>1.0377466166639491</v>
      </c>
      <c r="M18" s="93">
        <f t="shared" si="5"/>
        <v>1.032040335041067</v>
      </c>
      <c r="N18" s="94">
        <f t="shared" si="5"/>
        <v>0.9759345223552407</v>
      </c>
      <c r="O18" s="95">
        <f>+O16/O17</f>
        <v>1.0336348008072351</v>
      </c>
    </row>
    <row r="19" spans="1:15" ht="24" customHeight="1">
      <c r="A19" s="97" t="s">
        <v>42</v>
      </c>
      <c r="B19" s="81" t="str">
        <f>B16</f>
        <v>26年度</v>
      </c>
      <c r="C19" s="87">
        <v>7620</v>
      </c>
      <c r="D19" s="88">
        <v>11661</v>
      </c>
      <c r="E19" s="88">
        <v>12558</v>
      </c>
      <c r="F19" s="88">
        <v>12313</v>
      </c>
      <c r="G19" s="88">
        <v>17750</v>
      </c>
      <c r="H19" s="89">
        <v>14255</v>
      </c>
      <c r="I19" s="88">
        <v>12403</v>
      </c>
      <c r="J19" s="88">
        <v>8053</v>
      </c>
      <c r="K19" s="88">
        <v>7729</v>
      </c>
      <c r="L19" s="88">
        <v>7740</v>
      </c>
      <c r="M19" s="88">
        <v>7677</v>
      </c>
      <c r="N19" s="88">
        <v>8155</v>
      </c>
      <c r="O19" s="90">
        <f>SUM(C19:N19)</f>
        <v>127914</v>
      </c>
    </row>
    <row r="20" spans="1:15" ht="24" customHeight="1">
      <c r="A20" s="86" t="s">
        <v>40</v>
      </c>
      <c r="B20" s="81" t="str">
        <f>B17</f>
        <v>25年度</v>
      </c>
      <c r="C20" s="87">
        <v>5799</v>
      </c>
      <c r="D20" s="88">
        <v>10045</v>
      </c>
      <c r="E20" s="88">
        <v>10640</v>
      </c>
      <c r="F20" s="88">
        <v>10370</v>
      </c>
      <c r="G20" s="88">
        <v>12409</v>
      </c>
      <c r="H20" s="89">
        <v>11902</v>
      </c>
      <c r="I20" s="88">
        <v>10822</v>
      </c>
      <c r="J20" s="88">
        <v>7582</v>
      </c>
      <c r="K20" s="88">
        <v>7643</v>
      </c>
      <c r="L20" s="88">
        <v>7848</v>
      </c>
      <c r="M20" s="88">
        <v>7332</v>
      </c>
      <c r="N20" s="88">
        <v>7842</v>
      </c>
      <c r="O20" s="90">
        <f>SUM(C20:N20)</f>
        <v>110234</v>
      </c>
    </row>
    <row r="21" spans="1:15" ht="24" customHeight="1">
      <c r="A21" s="91" t="s">
        <v>43</v>
      </c>
      <c r="B21" s="81" t="s">
        <v>7</v>
      </c>
      <c r="C21" s="92">
        <f t="shared" ref="C21:N21" si="6">IF(C20=0,"",C19/C20)</f>
        <v>1.3140196585618209</v>
      </c>
      <c r="D21" s="93">
        <f t="shared" si="6"/>
        <v>1.1608760577401693</v>
      </c>
      <c r="E21" s="93">
        <f t="shared" si="6"/>
        <v>1.1802631578947369</v>
      </c>
      <c r="F21" s="93">
        <f t="shared" si="6"/>
        <v>1.1873674059787849</v>
      </c>
      <c r="G21" s="93">
        <f t="shared" si="6"/>
        <v>1.4304134096220484</v>
      </c>
      <c r="H21" s="93">
        <f t="shared" si="6"/>
        <v>1.19769786590489</v>
      </c>
      <c r="I21" s="93">
        <f t="shared" si="6"/>
        <v>1.146091295509148</v>
      </c>
      <c r="J21" s="93">
        <f t="shared" si="6"/>
        <v>1.0621208124505408</v>
      </c>
      <c r="K21" s="93">
        <f t="shared" si="6"/>
        <v>1.0112521261284835</v>
      </c>
      <c r="L21" s="93">
        <f t="shared" si="6"/>
        <v>0.98623853211009171</v>
      </c>
      <c r="M21" s="93">
        <f t="shared" si="6"/>
        <v>1.0470540098199672</v>
      </c>
      <c r="N21" s="94">
        <f t="shared" si="6"/>
        <v>1.0399132874266768</v>
      </c>
      <c r="O21" s="95">
        <f>+O19/O20</f>
        <v>1.160386087776911</v>
      </c>
    </row>
    <row r="22" spans="1:15" ht="24" customHeight="1">
      <c r="A22" s="80" t="s">
        <v>44</v>
      </c>
      <c r="B22" s="81" t="str">
        <f>B19</f>
        <v>26年度</v>
      </c>
      <c r="C22" s="87">
        <v>18608</v>
      </c>
      <c r="D22" s="88">
        <v>21444</v>
      </c>
      <c r="E22" s="88">
        <v>23547</v>
      </c>
      <c r="F22" s="88">
        <v>23571</v>
      </c>
      <c r="G22" s="88">
        <v>26003</v>
      </c>
      <c r="H22" s="89">
        <v>27266</v>
      </c>
      <c r="I22" s="88">
        <v>26915</v>
      </c>
      <c r="J22" s="88">
        <v>24977</v>
      </c>
      <c r="K22" s="88">
        <v>23795</v>
      </c>
      <c r="L22" s="88">
        <v>27152</v>
      </c>
      <c r="M22" s="88">
        <v>24614</v>
      </c>
      <c r="N22" s="89">
        <v>27725</v>
      </c>
      <c r="O22" s="90">
        <f>SUM(C22:N22)</f>
        <v>295617</v>
      </c>
    </row>
    <row r="23" spans="1:15" ht="24" customHeight="1">
      <c r="A23" s="98" t="s">
        <v>40</v>
      </c>
      <c r="B23" s="81" t="str">
        <f>B20</f>
        <v>25年度</v>
      </c>
      <c r="C23" s="87">
        <v>18139</v>
      </c>
      <c r="D23" s="88">
        <v>22687</v>
      </c>
      <c r="E23" s="88">
        <v>23443</v>
      </c>
      <c r="F23" s="88">
        <v>25595</v>
      </c>
      <c r="G23" s="88">
        <v>29127</v>
      </c>
      <c r="H23" s="89">
        <v>28770</v>
      </c>
      <c r="I23" s="88">
        <v>27029</v>
      </c>
      <c r="J23" s="88">
        <v>25503</v>
      </c>
      <c r="K23" s="88">
        <v>22933</v>
      </c>
      <c r="L23" s="88">
        <v>27406</v>
      </c>
      <c r="M23" s="88">
        <v>25172</v>
      </c>
      <c r="N23" s="89">
        <v>26934</v>
      </c>
      <c r="O23" s="90">
        <f>SUM(C23:N23)</f>
        <v>302738</v>
      </c>
    </row>
    <row r="24" spans="1:15" ht="24" customHeight="1">
      <c r="A24" s="99" t="s">
        <v>45</v>
      </c>
      <c r="B24" s="81" t="s">
        <v>7</v>
      </c>
      <c r="C24" s="92">
        <f t="shared" ref="C24:N24" si="7">IF(C23=0,"",C22/C23)</f>
        <v>1.0258558906224158</v>
      </c>
      <c r="D24" s="93">
        <f t="shared" si="7"/>
        <v>0.94521091373914579</v>
      </c>
      <c r="E24" s="93">
        <f t="shared" si="7"/>
        <v>1.0044362922834109</v>
      </c>
      <c r="F24" s="93">
        <f t="shared" si="7"/>
        <v>0.92092205508888458</v>
      </c>
      <c r="G24" s="93">
        <f t="shared" si="7"/>
        <v>0.89274556253647819</v>
      </c>
      <c r="H24" s="93">
        <f t="shared" si="7"/>
        <v>0.94772332290580463</v>
      </c>
      <c r="I24" s="93">
        <f t="shared" si="7"/>
        <v>0.99578230789152389</v>
      </c>
      <c r="J24" s="93">
        <f t="shared" si="7"/>
        <v>0.97937497549307928</v>
      </c>
      <c r="K24" s="93">
        <f t="shared" si="7"/>
        <v>1.0375877556359832</v>
      </c>
      <c r="L24" s="93">
        <f t="shared" si="7"/>
        <v>0.99073195650587464</v>
      </c>
      <c r="M24" s="93">
        <f t="shared" si="7"/>
        <v>0.97783251231527091</v>
      </c>
      <c r="N24" s="94">
        <f t="shared" si="7"/>
        <v>1.0293680849483924</v>
      </c>
      <c r="O24" s="95">
        <f>+O22/O23</f>
        <v>0.97647801068911066</v>
      </c>
    </row>
    <row r="25" spans="1:15" ht="24" customHeight="1">
      <c r="A25" s="97"/>
      <c r="B25" s="81" t="str">
        <f>B22</f>
        <v>26年度</v>
      </c>
      <c r="C25" s="87">
        <f t="shared" ref="C25:E26" si="8">C4+C7+C10+C13+C16+C19+C22</f>
        <v>683803</v>
      </c>
      <c r="D25" s="261">
        <f t="shared" si="8"/>
        <v>846527</v>
      </c>
      <c r="E25" s="261">
        <f t="shared" si="8"/>
        <v>915518</v>
      </c>
      <c r="F25" s="261">
        <f t="shared" ref="F25:H26" si="9">F4+F7+F10+F13+F16+F19+F22</f>
        <v>1013594</v>
      </c>
      <c r="G25" s="261">
        <f t="shared" si="9"/>
        <v>1144984</v>
      </c>
      <c r="H25" s="261">
        <f t="shared" si="9"/>
        <v>1065165</v>
      </c>
      <c r="I25" s="261">
        <f t="shared" ref="I25:K26" si="10">I4+I7+I10+I13+I16+I19+I22</f>
        <v>987737</v>
      </c>
      <c r="J25" s="261">
        <f t="shared" si="10"/>
        <v>828080</v>
      </c>
      <c r="K25" s="261">
        <f t="shared" si="10"/>
        <v>818302</v>
      </c>
      <c r="L25" s="261">
        <f t="shared" ref="L25:N26" si="11">L4+L7+L10+L13+L16+L19+L22</f>
        <v>764726</v>
      </c>
      <c r="M25" s="261">
        <f t="shared" si="11"/>
        <v>813289</v>
      </c>
      <c r="N25" s="262">
        <f t="shared" si="11"/>
        <v>876740</v>
      </c>
      <c r="O25" s="90">
        <f>O4+O7+O10+O13+O16+O19+O22</f>
        <v>10758465</v>
      </c>
    </row>
    <row r="26" spans="1:15" ht="24" customHeight="1">
      <c r="A26" s="98" t="s">
        <v>34</v>
      </c>
      <c r="B26" s="81" t="str">
        <f>B23</f>
        <v>25年度</v>
      </c>
      <c r="C26" s="87">
        <f t="shared" si="8"/>
        <v>674320</v>
      </c>
      <c r="D26" s="261">
        <f t="shared" si="8"/>
        <v>841348</v>
      </c>
      <c r="E26" s="261">
        <f t="shared" si="8"/>
        <v>931991</v>
      </c>
      <c r="F26" s="261">
        <f t="shared" si="9"/>
        <v>993910</v>
      </c>
      <c r="G26" s="261">
        <f t="shared" si="9"/>
        <v>1149755</v>
      </c>
      <c r="H26" s="261">
        <f t="shared" si="9"/>
        <v>1063805</v>
      </c>
      <c r="I26" s="261">
        <f t="shared" si="10"/>
        <v>984784</v>
      </c>
      <c r="J26" s="261">
        <f t="shared" si="10"/>
        <v>809536</v>
      </c>
      <c r="K26" s="261">
        <f t="shared" si="10"/>
        <v>812331</v>
      </c>
      <c r="L26" s="261">
        <f t="shared" si="11"/>
        <v>760285</v>
      </c>
      <c r="M26" s="261">
        <f t="shared" si="11"/>
        <v>752422</v>
      </c>
      <c r="N26" s="262">
        <f t="shared" si="11"/>
        <v>868754</v>
      </c>
      <c r="O26" s="90">
        <f>O5+O8+O11+O14+O17+O20+O23</f>
        <v>10643241</v>
      </c>
    </row>
    <row r="27" spans="1:15" ht="24" customHeight="1" thickBot="1">
      <c r="A27" s="100"/>
      <c r="B27" s="101" t="s">
        <v>7</v>
      </c>
      <c r="C27" s="102">
        <f t="shared" ref="C27:N27" si="12">IF(C26=0,"",C25/C26)</f>
        <v>1.0140630561157906</v>
      </c>
      <c r="D27" s="103">
        <f t="shared" si="12"/>
        <v>1.0061555979214309</v>
      </c>
      <c r="E27" s="103">
        <f t="shared" si="12"/>
        <v>0.98232493661419473</v>
      </c>
      <c r="F27" s="103">
        <f t="shared" si="12"/>
        <v>1.0198046100753588</v>
      </c>
      <c r="G27" s="103">
        <f t="shared" si="12"/>
        <v>0.99585042030693494</v>
      </c>
      <c r="H27" s="103">
        <f t="shared" si="12"/>
        <v>1.001278429787414</v>
      </c>
      <c r="I27" s="103">
        <f t="shared" si="12"/>
        <v>1.0029986271101075</v>
      </c>
      <c r="J27" s="103">
        <f t="shared" si="12"/>
        <v>1.0229069491659419</v>
      </c>
      <c r="K27" s="103">
        <f t="shared" si="12"/>
        <v>1.0073504519709331</v>
      </c>
      <c r="L27" s="103">
        <f t="shared" si="12"/>
        <v>1.0058412305911599</v>
      </c>
      <c r="M27" s="103">
        <f t="shared" si="12"/>
        <v>1.0808947638426309</v>
      </c>
      <c r="N27" s="236">
        <f t="shared" si="12"/>
        <v>1.0091924756605437</v>
      </c>
      <c r="O27" s="104">
        <f>+O25/O26</f>
        <v>1.0108260256438806</v>
      </c>
    </row>
    <row r="28" spans="1:15">
      <c r="B28" s="234" t="s">
        <v>92</v>
      </c>
    </row>
    <row r="46" spans="4:14"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</row>
    <row r="47" spans="4:14"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</row>
    <row r="49" spans="4:14"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</row>
    <row r="50" spans="4:14"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</row>
  </sheetData>
  <phoneticPr fontId="3"/>
  <pageMargins left="0.67" right="0.44" top="1" bottom="0.59" header="0.72" footer="0.51200000000000001"/>
  <pageSetup paperSize="9" scale="80" orientation="landscape" r:id="rId1"/>
  <headerFooter alignWithMargins="0">
    <oddHeader>&amp;R&amp;20資料２－２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84"/>
  <sheetViews>
    <sheetView view="pageBreakPreview" zoomScale="85" zoomScaleNormal="100" zoomScaleSheetLayoutView="85" workbookViewId="0">
      <pane xSplit="2" ySplit="3" topLeftCell="G4" activePane="bottomRight" state="frozen"/>
      <selection activeCell="N23" sqref="N23"/>
      <selection pane="topRight" activeCell="N23" sqref="N23"/>
      <selection pane="bottomLeft" activeCell="N23" sqref="N23"/>
      <selection pane="bottomRight" activeCell="N2" sqref="N2"/>
    </sheetView>
  </sheetViews>
  <sheetFormatPr defaultRowHeight="12.75" customHeight="1"/>
  <cols>
    <col min="1" max="1" width="14.375" style="105" customWidth="1"/>
    <col min="2" max="2" width="11" style="105" customWidth="1"/>
    <col min="3" max="5" width="10.25" style="105" customWidth="1"/>
    <col min="6" max="6" width="10.25" style="106" customWidth="1"/>
    <col min="7" max="15" width="10.25" style="105" customWidth="1"/>
    <col min="16" max="16384" width="9" style="105"/>
  </cols>
  <sheetData>
    <row r="1" spans="1:16" ht="18.75">
      <c r="A1" s="168" t="s">
        <v>46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6" ht="12.75" customHeight="1" thickBot="1">
      <c r="G2" s="107"/>
      <c r="O2" s="108" t="s">
        <v>47</v>
      </c>
    </row>
    <row r="3" spans="1:16" ht="12.75" customHeight="1" thickBot="1">
      <c r="A3" s="169" t="s">
        <v>48</v>
      </c>
      <c r="B3" s="170"/>
      <c r="C3" s="109" t="s">
        <v>22</v>
      </c>
      <c r="D3" s="110" t="s">
        <v>23</v>
      </c>
      <c r="E3" s="111" t="s">
        <v>24</v>
      </c>
      <c r="F3" s="112" t="s">
        <v>25</v>
      </c>
      <c r="G3" s="110" t="s">
        <v>26</v>
      </c>
      <c r="H3" s="111" t="s">
        <v>27</v>
      </c>
      <c r="I3" s="110" t="s">
        <v>28</v>
      </c>
      <c r="J3" s="110" t="s">
        <v>29</v>
      </c>
      <c r="K3" s="110" t="s">
        <v>30</v>
      </c>
      <c r="L3" s="110" t="s">
        <v>31</v>
      </c>
      <c r="M3" s="110" t="s">
        <v>32</v>
      </c>
      <c r="N3" s="113" t="s">
        <v>33</v>
      </c>
      <c r="O3" s="114" t="s">
        <v>34</v>
      </c>
    </row>
    <row r="4" spans="1:16" s="106" customFormat="1" ht="12.75" customHeight="1">
      <c r="A4" s="163" t="s">
        <v>49</v>
      </c>
      <c r="B4" s="115" t="s">
        <v>117</v>
      </c>
      <c r="C4" s="116">
        <v>351881</v>
      </c>
      <c r="D4" s="117">
        <v>428747</v>
      </c>
      <c r="E4" s="118">
        <v>452412</v>
      </c>
      <c r="F4" s="118">
        <v>497201</v>
      </c>
      <c r="G4" s="118">
        <v>553916</v>
      </c>
      <c r="H4" s="119">
        <v>518895</v>
      </c>
      <c r="I4" s="117">
        <v>490646</v>
      </c>
      <c r="J4" s="117">
        <v>422351</v>
      </c>
      <c r="K4" s="117">
        <v>438676</v>
      </c>
      <c r="L4" s="117">
        <v>392834</v>
      </c>
      <c r="M4" s="117">
        <v>432438</v>
      </c>
      <c r="N4" s="120">
        <v>455897</v>
      </c>
      <c r="O4" s="121">
        <f>SUM(C4:N4)</f>
        <v>5435894</v>
      </c>
      <c r="P4" s="122"/>
    </row>
    <row r="5" spans="1:16" s="106" customFormat="1" ht="12.75" customHeight="1">
      <c r="A5" s="164"/>
      <c r="B5" s="123" t="s">
        <v>118</v>
      </c>
      <c r="C5" s="124">
        <v>352874</v>
      </c>
      <c r="D5" s="125">
        <v>425721</v>
      </c>
      <c r="E5" s="126">
        <v>467678</v>
      </c>
      <c r="F5" s="126">
        <v>479184</v>
      </c>
      <c r="G5" s="126">
        <v>552931</v>
      </c>
      <c r="H5" s="127">
        <v>526618</v>
      </c>
      <c r="I5" s="125">
        <v>490143</v>
      </c>
      <c r="J5" s="125">
        <v>417958</v>
      </c>
      <c r="K5" s="125">
        <v>436580</v>
      </c>
      <c r="L5" s="125">
        <v>392567</v>
      </c>
      <c r="M5" s="125">
        <v>399927</v>
      </c>
      <c r="N5" s="128">
        <v>458608</v>
      </c>
      <c r="O5" s="129">
        <f>SUM(C5:N5)</f>
        <v>5400789</v>
      </c>
    </row>
    <row r="6" spans="1:16" s="106" customFormat="1" ht="12.75" customHeight="1">
      <c r="A6" s="164"/>
      <c r="B6" s="130" t="s">
        <v>7</v>
      </c>
      <c r="C6" s="131">
        <f t="shared" ref="C6" si="0">+C4/C5</f>
        <v>0.99718596439522322</v>
      </c>
      <c r="D6" s="132">
        <f>IF(D5=0,"",+D4/D5)</f>
        <v>1.0071079415861561</v>
      </c>
      <c r="E6" s="132">
        <f t="shared" ref="E6:N6" si="1">IF(E5=0,"",+E4/E5)</f>
        <v>0.96735788298786773</v>
      </c>
      <c r="F6" s="132">
        <f t="shared" si="1"/>
        <v>1.0375993355370796</v>
      </c>
      <c r="G6" s="132">
        <f t="shared" si="1"/>
        <v>1.0017814157643539</v>
      </c>
      <c r="H6" s="132">
        <f t="shared" si="1"/>
        <v>0.98533472080331475</v>
      </c>
      <c r="I6" s="132">
        <f t="shared" si="1"/>
        <v>1.0010262311203058</v>
      </c>
      <c r="J6" s="132">
        <f t="shared" si="1"/>
        <v>1.0105106254695448</v>
      </c>
      <c r="K6" s="132">
        <f t="shared" si="1"/>
        <v>1.0048009528608732</v>
      </c>
      <c r="L6" s="132">
        <f t="shared" si="1"/>
        <v>1.0006801386769646</v>
      </c>
      <c r="M6" s="132">
        <f t="shared" si="1"/>
        <v>1.0812923358512929</v>
      </c>
      <c r="N6" s="132">
        <f t="shared" si="1"/>
        <v>0.99408863342985732</v>
      </c>
      <c r="O6" s="133">
        <f>+O4/O5</f>
        <v>1.00649997620718</v>
      </c>
    </row>
    <row r="7" spans="1:16" s="106" customFormat="1" ht="12.75" customHeight="1">
      <c r="A7" s="166" t="s">
        <v>50</v>
      </c>
      <c r="B7" s="134" t="str">
        <f>B4</f>
        <v>26年度</v>
      </c>
      <c r="C7" s="135">
        <v>79453</v>
      </c>
      <c r="D7" s="136">
        <v>99033</v>
      </c>
      <c r="E7" s="136">
        <v>105118</v>
      </c>
      <c r="F7" s="136">
        <v>116036</v>
      </c>
      <c r="G7" s="136">
        <v>128281</v>
      </c>
      <c r="H7" s="136">
        <v>121525</v>
      </c>
      <c r="I7" s="136">
        <v>115283</v>
      </c>
      <c r="J7" s="136">
        <v>96222</v>
      </c>
      <c r="K7" s="136">
        <v>100916</v>
      </c>
      <c r="L7" s="136">
        <v>109585</v>
      </c>
      <c r="M7" s="136">
        <v>109170</v>
      </c>
      <c r="N7" s="136">
        <v>113025</v>
      </c>
      <c r="O7" s="137">
        <f>SUM(C7:N7)</f>
        <v>1293647</v>
      </c>
      <c r="P7" s="122"/>
    </row>
    <row r="8" spans="1:16" s="106" customFormat="1" ht="12.75" customHeight="1">
      <c r="A8" s="164"/>
      <c r="B8" s="123" t="str">
        <f>B5</f>
        <v>25年度</v>
      </c>
      <c r="C8" s="124">
        <v>72615</v>
      </c>
      <c r="D8" s="125">
        <v>100733</v>
      </c>
      <c r="E8" s="125">
        <v>105990</v>
      </c>
      <c r="F8" s="125">
        <v>112289</v>
      </c>
      <c r="G8" s="125">
        <v>124488</v>
      </c>
      <c r="H8" s="125">
        <v>109143</v>
      </c>
      <c r="I8" s="125">
        <v>113188</v>
      </c>
      <c r="J8" s="125">
        <v>90627</v>
      </c>
      <c r="K8" s="125">
        <v>94336</v>
      </c>
      <c r="L8" s="125">
        <v>103157</v>
      </c>
      <c r="M8" s="125">
        <v>91855</v>
      </c>
      <c r="N8" s="125">
        <v>103023</v>
      </c>
      <c r="O8" s="129">
        <f>SUM(C8:N8)</f>
        <v>1221444</v>
      </c>
    </row>
    <row r="9" spans="1:16" s="106" customFormat="1" ht="12.75" customHeight="1">
      <c r="A9" s="167"/>
      <c r="B9" s="130" t="s">
        <v>7</v>
      </c>
      <c r="C9" s="131">
        <f t="shared" ref="C9" si="2">+C7/C8</f>
        <v>1.0941678716518626</v>
      </c>
      <c r="D9" s="132">
        <f t="shared" ref="D9:N9" si="3">IF(D8=0,"",+D7/D8)</f>
        <v>0.98312370325513987</v>
      </c>
      <c r="E9" s="132">
        <f t="shared" si="3"/>
        <v>0.99177280875554297</v>
      </c>
      <c r="F9" s="132">
        <f t="shared" si="3"/>
        <v>1.0333692525536784</v>
      </c>
      <c r="G9" s="132">
        <f t="shared" si="3"/>
        <v>1.0304688002056424</v>
      </c>
      <c r="H9" s="132">
        <f t="shared" si="3"/>
        <v>1.1134474954875713</v>
      </c>
      <c r="I9" s="132">
        <f t="shared" si="3"/>
        <v>1.0185090292257131</v>
      </c>
      <c r="J9" s="132">
        <f t="shared" si="3"/>
        <v>1.0617365685722797</v>
      </c>
      <c r="K9" s="132">
        <f t="shared" si="3"/>
        <v>1.0697506784260515</v>
      </c>
      <c r="L9" s="132">
        <f t="shared" si="3"/>
        <v>1.0623127853659955</v>
      </c>
      <c r="M9" s="132">
        <f t="shared" si="3"/>
        <v>1.1885036198356105</v>
      </c>
      <c r="N9" s="132">
        <f t="shared" si="3"/>
        <v>1.0970851169156401</v>
      </c>
      <c r="O9" s="138">
        <f>+O7/O8</f>
        <v>1.0591128205632023</v>
      </c>
    </row>
    <row r="10" spans="1:16" s="106" customFormat="1" ht="12.75" customHeight="1">
      <c r="A10" s="164" t="s">
        <v>51</v>
      </c>
      <c r="B10" s="134" t="str">
        <f>B7</f>
        <v>26年度</v>
      </c>
      <c r="C10" s="135">
        <v>41449</v>
      </c>
      <c r="D10" s="136">
        <v>54931</v>
      </c>
      <c r="E10" s="136">
        <v>58352</v>
      </c>
      <c r="F10" s="136">
        <v>63867</v>
      </c>
      <c r="G10" s="136">
        <v>66156</v>
      </c>
      <c r="H10" s="136">
        <v>65191</v>
      </c>
      <c r="I10" s="136">
        <v>61879</v>
      </c>
      <c r="J10" s="136">
        <v>49177</v>
      </c>
      <c r="K10" s="136">
        <v>44222</v>
      </c>
      <c r="L10" s="136">
        <v>39844</v>
      </c>
      <c r="M10" s="136">
        <v>45533</v>
      </c>
      <c r="N10" s="136">
        <v>48851</v>
      </c>
      <c r="O10" s="139">
        <f>SUM(C10:N10)</f>
        <v>639452</v>
      </c>
      <c r="P10" s="122"/>
    </row>
    <row r="11" spans="1:16" s="106" customFormat="1" ht="12.75" customHeight="1">
      <c r="A11" s="164"/>
      <c r="B11" s="123" t="str">
        <f>B8</f>
        <v>25年度</v>
      </c>
      <c r="C11" s="124">
        <v>39410</v>
      </c>
      <c r="D11" s="125">
        <v>55020</v>
      </c>
      <c r="E11" s="125">
        <v>59379</v>
      </c>
      <c r="F11" s="125">
        <v>64621</v>
      </c>
      <c r="G11" s="125">
        <v>76053</v>
      </c>
      <c r="H11" s="125">
        <v>67923</v>
      </c>
      <c r="I11" s="125">
        <v>62401</v>
      </c>
      <c r="J11" s="125">
        <v>48991</v>
      </c>
      <c r="K11" s="125">
        <v>46074</v>
      </c>
      <c r="L11" s="125">
        <v>40659</v>
      </c>
      <c r="M11" s="125">
        <v>46423</v>
      </c>
      <c r="N11" s="125">
        <v>51269</v>
      </c>
      <c r="O11" s="129">
        <f>SUM(C11:N11)</f>
        <v>658223</v>
      </c>
    </row>
    <row r="12" spans="1:16" s="106" customFormat="1" ht="12.75" customHeight="1">
      <c r="A12" s="164"/>
      <c r="B12" s="130" t="s">
        <v>7</v>
      </c>
      <c r="C12" s="131">
        <f t="shared" ref="C12" si="4">+C10/C11</f>
        <v>1.0517381375285459</v>
      </c>
      <c r="D12" s="132">
        <f t="shared" ref="D12:N12" si="5">IF(D11=0,"",+D10/D11)</f>
        <v>0.99838240639767362</v>
      </c>
      <c r="E12" s="132">
        <f t="shared" si="5"/>
        <v>0.98270432307718214</v>
      </c>
      <c r="F12" s="132">
        <f t="shared" si="5"/>
        <v>0.9883319663886353</v>
      </c>
      <c r="G12" s="132">
        <f t="shared" si="5"/>
        <v>0.86986706638791367</v>
      </c>
      <c r="H12" s="132">
        <f t="shared" si="5"/>
        <v>0.95977798389352653</v>
      </c>
      <c r="I12" s="132">
        <f t="shared" si="5"/>
        <v>0.99163474944311791</v>
      </c>
      <c r="J12" s="132">
        <f t="shared" si="5"/>
        <v>1.0037966157049254</v>
      </c>
      <c r="K12" s="132">
        <f t="shared" si="5"/>
        <v>0.95980379389677473</v>
      </c>
      <c r="L12" s="132">
        <f t="shared" si="5"/>
        <v>0.97995523746280033</v>
      </c>
      <c r="M12" s="132">
        <f t="shared" si="5"/>
        <v>0.9808284686470069</v>
      </c>
      <c r="N12" s="132">
        <f t="shared" si="5"/>
        <v>0.95283699701574054</v>
      </c>
      <c r="O12" s="133">
        <f>+O10/O11</f>
        <v>0.97148230918700806</v>
      </c>
    </row>
    <row r="13" spans="1:16" s="106" customFormat="1" ht="12.75" customHeight="1">
      <c r="A13" s="166" t="s">
        <v>52</v>
      </c>
      <c r="B13" s="134" t="str">
        <f>B10</f>
        <v>26年度</v>
      </c>
      <c r="C13" s="135">
        <v>14969</v>
      </c>
      <c r="D13" s="136">
        <v>18484</v>
      </c>
      <c r="E13" s="136">
        <v>34680</v>
      </c>
      <c r="F13" s="136">
        <v>21128</v>
      </c>
      <c r="G13" s="136">
        <v>41287</v>
      </c>
      <c r="H13" s="136">
        <v>23513</v>
      </c>
      <c r="I13" s="136">
        <v>22782</v>
      </c>
      <c r="J13" s="136">
        <v>31492</v>
      </c>
      <c r="K13" s="136">
        <v>20165</v>
      </c>
      <c r="L13" s="136">
        <v>22704</v>
      </c>
      <c r="M13" s="136">
        <v>24057</v>
      </c>
      <c r="N13" s="136">
        <v>20804</v>
      </c>
      <c r="O13" s="137">
        <f>SUM(C13:N13)</f>
        <v>296065</v>
      </c>
      <c r="P13" s="122"/>
    </row>
    <row r="14" spans="1:16" s="106" customFormat="1" ht="12.75" customHeight="1">
      <c r="A14" s="164"/>
      <c r="B14" s="123" t="str">
        <f>B11</f>
        <v>25年度</v>
      </c>
      <c r="C14" s="124">
        <v>14436</v>
      </c>
      <c r="D14" s="125">
        <v>19572</v>
      </c>
      <c r="E14" s="125">
        <v>34860</v>
      </c>
      <c r="F14" s="125">
        <v>22943</v>
      </c>
      <c r="G14" s="125">
        <v>32749</v>
      </c>
      <c r="H14" s="125">
        <v>24645</v>
      </c>
      <c r="I14" s="125">
        <v>22919</v>
      </c>
      <c r="J14" s="125">
        <v>31899</v>
      </c>
      <c r="K14" s="125">
        <v>19816</v>
      </c>
      <c r="L14" s="125">
        <v>23128</v>
      </c>
      <c r="M14" s="125">
        <v>23369</v>
      </c>
      <c r="N14" s="125">
        <v>21970</v>
      </c>
      <c r="O14" s="129">
        <f>SUM(C14:N14)</f>
        <v>292306</v>
      </c>
    </row>
    <row r="15" spans="1:16" s="106" customFormat="1" ht="12.75" customHeight="1">
      <c r="A15" s="164"/>
      <c r="B15" s="140" t="s">
        <v>7</v>
      </c>
      <c r="C15" s="131">
        <f t="shared" ref="C15" si="6">+C13/C14</f>
        <v>1.0369215849265725</v>
      </c>
      <c r="D15" s="132">
        <f t="shared" ref="D15:N15" si="7">IF(D14=0,"",+D13/D14)</f>
        <v>0.9444103821786225</v>
      </c>
      <c r="E15" s="132">
        <f t="shared" si="7"/>
        <v>0.99483648881239239</v>
      </c>
      <c r="F15" s="132">
        <f t="shared" si="7"/>
        <v>0.92089090354356451</v>
      </c>
      <c r="G15" s="132">
        <f t="shared" si="7"/>
        <v>1.2607102506946777</v>
      </c>
      <c r="H15" s="132">
        <f t="shared" si="7"/>
        <v>0.95406776222357481</v>
      </c>
      <c r="I15" s="132">
        <f t="shared" si="7"/>
        <v>0.99402242680745234</v>
      </c>
      <c r="J15" s="132">
        <f t="shared" si="7"/>
        <v>0.98724097934104516</v>
      </c>
      <c r="K15" s="132">
        <f t="shared" si="7"/>
        <v>1.0176120306822769</v>
      </c>
      <c r="L15" s="132">
        <f t="shared" si="7"/>
        <v>0.98166724316845377</v>
      </c>
      <c r="M15" s="132">
        <f t="shared" si="7"/>
        <v>1.0294407120544311</v>
      </c>
      <c r="N15" s="141">
        <f t="shared" si="7"/>
        <v>0.94692762858443336</v>
      </c>
      <c r="O15" s="138">
        <f>+O13/O14</f>
        <v>1.0128598112936444</v>
      </c>
    </row>
    <row r="16" spans="1:16" s="106" customFormat="1" ht="12.75" customHeight="1">
      <c r="A16" s="166" t="s">
        <v>53</v>
      </c>
      <c r="B16" s="134" t="str">
        <f>B13</f>
        <v>26年度</v>
      </c>
      <c r="C16" s="135">
        <v>26641</v>
      </c>
      <c r="D16" s="136">
        <v>34189</v>
      </c>
      <c r="E16" s="136">
        <v>20097</v>
      </c>
      <c r="F16" s="136">
        <v>38881</v>
      </c>
      <c r="G16" s="136">
        <v>23085</v>
      </c>
      <c r="H16" s="136">
        <v>38855</v>
      </c>
      <c r="I16" s="136">
        <v>36736</v>
      </c>
      <c r="J16" s="136">
        <v>20594</v>
      </c>
      <c r="K16" s="136">
        <v>28200</v>
      </c>
      <c r="L16" s="136">
        <v>22824</v>
      </c>
      <c r="M16" s="136">
        <v>19265</v>
      </c>
      <c r="N16" s="136">
        <v>29074</v>
      </c>
      <c r="O16" s="139">
        <f>SUM(C16:N16)</f>
        <v>338441</v>
      </c>
    </row>
    <row r="17" spans="1:16" s="106" customFormat="1" ht="12.75" customHeight="1">
      <c r="A17" s="164"/>
      <c r="B17" s="123" t="str">
        <f>B14</f>
        <v>25年度</v>
      </c>
      <c r="C17" s="124">
        <v>25911</v>
      </c>
      <c r="D17" s="125">
        <v>32300</v>
      </c>
      <c r="E17" s="125">
        <v>19846</v>
      </c>
      <c r="F17" s="125">
        <v>38573</v>
      </c>
      <c r="G17" s="125">
        <v>26003</v>
      </c>
      <c r="H17" s="125">
        <v>40085</v>
      </c>
      <c r="I17" s="125">
        <v>37850</v>
      </c>
      <c r="J17" s="125">
        <v>21784</v>
      </c>
      <c r="K17" s="125">
        <v>27272</v>
      </c>
      <c r="L17" s="125">
        <v>23591</v>
      </c>
      <c r="M17" s="125">
        <v>21111</v>
      </c>
      <c r="N17" s="125">
        <v>28930</v>
      </c>
      <c r="O17" s="129">
        <f>SUM(C17:N17)</f>
        <v>343256</v>
      </c>
    </row>
    <row r="18" spans="1:16" s="106" customFormat="1" ht="12.75" customHeight="1" thickBot="1">
      <c r="A18" s="165"/>
      <c r="B18" s="142" t="s">
        <v>7</v>
      </c>
      <c r="C18" s="143">
        <f t="shared" ref="C18" si="8">+C16/C17</f>
        <v>1.0281733626645053</v>
      </c>
      <c r="D18" s="132">
        <f t="shared" ref="D18:N18" si="9">IF(D17=0,"",+D16/D17)</f>
        <v>1.058482972136223</v>
      </c>
      <c r="E18" s="132">
        <f t="shared" si="9"/>
        <v>1.0126473848634485</v>
      </c>
      <c r="F18" s="132">
        <f t="shared" si="9"/>
        <v>1.0079848598760792</v>
      </c>
      <c r="G18" s="132">
        <f t="shared" si="9"/>
        <v>0.88778217897934852</v>
      </c>
      <c r="H18" s="132">
        <f t="shared" si="9"/>
        <v>0.96931520518897341</v>
      </c>
      <c r="I18" s="132">
        <f t="shared" si="9"/>
        <v>0.97056803170409511</v>
      </c>
      <c r="J18" s="132">
        <f t="shared" si="9"/>
        <v>0.94537275064267356</v>
      </c>
      <c r="K18" s="132">
        <f t="shared" si="9"/>
        <v>1.0340275740686418</v>
      </c>
      <c r="L18" s="132">
        <f t="shared" si="9"/>
        <v>0.96748760120384891</v>
      </c>
      <c r="M18" s="132">
        <f t="shared" si="9"/>
        <v>0.91255743451281324</v>
      </c>
      <c r="N18" s="141">
        <f t="shared" si="9"/>
        <v>1.0049775319737297</v>
      </c>
      <c r="O18" s="133">
        <f>+O16/O17</f>
        <v>0.98597256857855364</v>
      </c>
    </row>
    <row r="19" spans="1:16" s="106" customFormat="1" ht="12.75" customHeight="1">
      <c r="A19" s="163" t="s">
        <v>54</v>
      </c>
      <c r="B19" s="115" t="str">
        <f>B16</f>
        <v>26年度</v>
      </c>
      <c r="C19" s="116">
        <v>551513</v>
      </c>
      <c r="D19" s="117">
        <v>684600</v>
      </c>
      <c r="E19" s="117">
        <v>723635</v>
      </c>
      <c r="F19" s="117">
        <v>795254</v>
      </c>
      <c r="G19" s="117">
        <v>884343</v>
      </c>
      <c r="H19" s="117">
        <v>830061</v>
      </c>
      <c r="I19" s="117">
        <v>785302</v>
      </c>
      <c r="J19" s="117">
        <v>665046</v>
      </c>
      <c r="K19" s="117">
        <v>670443</v>
      </c>
      <c r="L19" s="117">
        <v>625834</v>
      </c>
      <c r="M19" s="117">
        <v>667953</v>
      </c>
      <c r="N19" s="117">
        <v>713746</v>
      </c>
      <c r="O19" s="121">
        <f>SUM(C19:N19)</f>
        <v>8597730</v>
      </c>
      <c r="P19" s="122"/>
    </row>
    <row r="20" spans="1:16" s="106" customFormat="1" ht="12.75" customHeight="1">
      <c r="A20" s="164"/>
      <c r="B20" s="123" t="str">
        <f>B17</f>
        <v>25年度</v>
      </c>
      <c r="C20" s="124">
        <v>540902</v>
      </c>
      <c r="D20" s="125">
        <v>679688</v>
      </c>
      <c r="E20" s="125">
        <v>739775</v>
      </c>
      <c r="F20" s="125">
        <v>771707</v>
      </c>
      <c r="G20" s="125">
        <v>875229</v>
      </c>
      <c r="H20" s="125">
        <v>826905</v>
      </c>
      <c r="I20" s="125">
        <v>779291</v>
      </c>
      <c r="J20" s="125">
        <v>654637</v>
      </c>
      <c r="K20" s="125">
        <v>660667</v>
      </c>
      <c r="L20" s="125">
        <v>620414</v>
      </c>
      <c r="M20" s="125">
        <v>618423</v>
      </c>
      <c r="N20" s="125">
        <v>707800</v>
      </c>
      <c r="O20" s="129">
        <f>SUM(C20:N20)</f>
        <v>8475438</v>
      </c>
    </row>
    <row r="21" spans="1:16" s="106" customFormat="1" ht="12.75" customHeight="1" thickBot="1">
      <c r="A21" s="165"/>
      <c r="B21" s="142" t="s">
        <v>7</v>
      </c>
      <c r="C21" s="145">
        <f t="shared" ref="C21" si="10">+C19/C20</f>
        <v>1.0196172319569903</v>
      </c>
      <c r="D21" s="144">
        <f t="shared" ref="D21:N21" si="11">IF(D20=0,"",+D19/D20)</f>
        <v>1.0072268452584128</v>
      </c>
      <c r="E21" s="144">
        <f t="shared" si="11"/>
        <v>0.97818255550674194</v>
      </c>
      <c r="F21" s="144">
        <f t="shared" si="11"/>
        <v>1.0305128760008657</v>
      </c>
      <c r="G21" s="144">
        <f t="shared" si="11"/>
        <v>1.0104132746972507</v>
      </c>
      <c r="H21" s="144">
        <f t="shared" si="11"/>
        <v>1.0038166415730949</v>
      </c>
      <c r="I21" s="144">
        <f t="shared" si="11"/>
        <v>1.0077134215588273</v>
      </c>
      <c r="J21" s="144">
        <f t="shared" si="11"/>
        <v>1.0159004150391744</v>
      </c>
      <c r="K21" s="144">
        <f t="shared" si="11"/>
        <v>1.0147971671053648</v>
      </c>
      <c r="L21" s="144">
        <f t="shared" si="11"/>
        <v>1.0087361020221981</v>
      </c>
      <c r="M21" s="144">
        <f t="shared" si="11"/>
        <v>1.0800908116289336</v>
      </c>
      <c r="N21" s="144">
        <f t="shared" si="11"/>
        <v>1.0084006781576718</v>
      </c>
      <c r="O21" s="146">
        <f>+O19/O20</f>
        <v>1.0144289888027025</v>
      </c>
    </row>
    <row r="22" spans="1:16" s="106" customFormat="1" ht="12.75" customHeight="1">
      <c r="A22" s="164" t="s">
        <v>55</v>
      </c>
      <c r="B22" s="115" t="str">
        <f>B19</f>
        <v>26年度</v>
      </c>
      <c r="C22" s="119">
        <v>45575</v>
      </c>
      <c r="D22" s="117">
        <v>60355</v>
      </c>
      <c r="E22" s="117">
        <v>60899</v>
      </c>
      <c r="F22" s="117">
        <v>64560</v>
      </c>
      <c r="G22" s="117">
        <v>79412</v>
      </c>
      <c r="H22" s="117">
        <v>77400</v>
      </c>
      <c r="I22" s="117">
        <v>70761</v>
      </c>
      <c r="J22" s="117">
        <v>54078</v>
      </c>
      <c r="K22" s="117">
        <v>52510</v>
      </c>
      <c r="L22" s="117">
        <v>40772</v>
      </c>
      <c r="M22" s="117">
        <v>39856</v>
      </c>
      <c r="N22" s="147">
        <v>52857</v>
      </c>
      <c r="O22" s="139">
        <f>SUM(C22:N22)</f>
        <v>699035</v>
      </c>
      <c r="P22" s="122"/>
    </row>
    <row r="23" spans="1:16" s="106" customFormat="1" ht="12.75" customHeight="1">
      <c r="A23" s="164"/>
      <c r="B23" s="123" t="str">
        <f>B20</f>
        <v>25年度</v>
      </c>
      <c r="C23" s="127">
        <v>44091</v>
      </c>
      <c r="D23" s="125">
        <v>58348</v>
      </c>
      <c r="E23" s="125">
        <v>63517</v>
      </c>
      <c r="F23" s="125">
        <v>66812</v>
      </c>
      <c r="G23" s="125">
        <v>86790</v>
      </c>
      <c r="H23" s="125">
        <v>77944</v>
      </c>
      <c r="I23" s="125">
        <v>70761</v>
      </c>
      <c r="J23" s="125">
        <v>52008</v>
      </c>
      <c r="K23" s="125">
        <v>53005</v>
      </c>
      <c r="L23" s="125">
        <v>40363</v>
      </c>
      <c r="M23" s="125">
        <v>35125</v>
      </c>
      <c r="N23" s="125">
        <v>49833</v>
      </c>
      <c r="O23" s="129">
        <f>SUM(C23:N23)</f>
        <v>698597</v>
      </c>
    </row>
    <row r="24" spans="1:16" s="106" customFormat="1" ht="12.75" customHeight="1">
      <c r="A24" s="167"/>
      <c r="B24" s="130" t="s">
        <v>7</v>
      </c>
      <c r="C24" s="131">
        <f t="shared" ref="C24" si="12">+C22/C23</f>
        <v>1.0336576625615206</v>
      </c>
      <c r="D24" s="132">
        <f t="shared" ref="D24:N24" si="13">IF(D23=0,"",+D22/D23)</f>
        <v>1.0343970658805786</v>
      </c>
      <c r="E24" s="132">
        <f t="shared" si="13"/>
        <v>0.95878268809924905</v>
      </c>
      <c r="F24" s="132">
        <f t="shared" ref="F24" si="14">IF(F23=0,"",+F22/F23)</f>
        <v>0.96629348021313533</v>
      </c>
      <c r="G24" s="132">
        <f t="shared" si="13"/>
        <v>0.91499020624495908</v>
      </c>
      <c r="H24" s="132">
        <f t="shared" si="13"/>
        <v>0.99302063019603815</v>
      </c>
      <c r="I24" s="132">
        <f t="shared" si="13"/>
        <v>1</v>
      </c>
      <c r="J24" s="132">
        <f t="shared" si="13"/>
        <v>1.0398015689893862</v>
      </c>
      <c r="K24" s="132">
        <f t="shared" si="13"/>
        <v>0.99066125837185171</v>
      </c>
      <c r="L24" s="132">
        <f t="shared" si="13"/>
        <v>1.0101330426380597</v>
      </c>
      <c r="M24" s="132">
        <f t="shared" si="13"/>
        <v>1.1346903914590747</v>
      </c>
      <c r="N24" s="132">
        <f t="shared" si="13"/>
        <v>1.0606826801517066</v>
      </c>
      <c r="O24" s="133">
        <f>+O22/O23</f>
        <v>1.0006269709145617</v>
      </c>
    </row>
    <row r="25" spans="1:16" s="106" customFormat="1" ht="12.75" customHeight="1">
      <c r="A25" s="164" t="s">
        <v>56</v>
      </c>
      <c r="B25" s="134" t="str">
        <f>B22</f>
        <v>26年度</v>
      </c>
      <c r="C25" s="135">
        <v>28350</v>
      </c>
      <c r="D25" s="136">
        <v>33959</v>
      </c>
      <c r="E25" s="136">
        <v>43106</v>
      </c>
      <c r="F25" s="136">
        <v>52259</v>
      </c>
      <c r="G25" s="136">
        <v>56805</v>
      </c>
      <c r="H25" s="136">
        <v>51187</v>
      </c>
      <c r="I25" s="136">
        <v>43630</v>
      </c>
      <c r="J25" s="136">
        <v>34152</v>
      </c>
      <c r="K25" s="136">
        <v>31666</v>
      </c>
      <c r="L25" s="136">
        <v>34873</v>
      </c>
      <c r="M25" s="136">
        <v>36084</v>
      </c>
      <c r="N25" s="136">
        <v>38929</v>
      </c>
      <c r="O25" s="137">
        <f>SUM(C25:N25)</f>
        <v>485000</v>
      </c>
      <c r="P25" s="122"/>
    </row>
    <row r="26" spans="1:16" s="106" customFormat="1" ht="12.75" customHeight="1">
      <c r="A26" s="164"/>
      <c r="B26" s="123" t="str">
        <f>B23</f>
        <v>25年度</v>
      </c>
      <c r="C26" s="124">
        <v>29029</v>
      </c>
      <c r="D26" s="125">
        <v>36371</v>
      </c>
      <c r="E26" s="125">
        <v>42453</v>
      </c>
      <c r="F26" s="125">
        <v>54028</v>
      </c>
      <c r="G26" s="125">
        <v>62761</v>
      </c>
      <c r="H26" s="125">
        <v>51423</v>
      </c>
      <c r="I26" s="125">
        <v>46931</v>
      </c>
      <c r="J26" s="125">
        <v>34866</v>
      </c>
      <c r="K26" s="125">
        <v>36024</v>
      </c>
      <c r="L26" s="125">
        <v>37130</v>
      </c>
      <c r="M26" s="125">
        <v>34801</v>
      </c>
      <c r="N26" s="125">
        <v>40118</v>
      </c>
      <c r="O26" s="129">
        <f>SUM(C26:N26)</f>
        <v>505935</v>
      </c>
    </row>
    <row r="27" spans="1:16" s="106" customFormat="1" ht="12.75" customHeight="1">
      <c r="A27" s="164"/>
      <c r="B27" s="130" t="s">
        <v>7</v>
      </c>
      <c r="C27" s="131">
        <f t="shared" ref="C27" si="15">+C25/C26</f>
        <v>0.97660959729925245</v>
      </c>
      <c r="D27" s="132">
        <f t="shared" ref="D27:N27" si="16">IF(D26=0,"",+D25/D26)</f>
        <v>0.93368342910560609</v>
      </c>
      <c r="E27" s="132">
        <f t="shared" si="16"/>
        <v>1.0153817162509127</v>
      </c>
      <c r="F27" s="132">
        <f t="shared" ref="F27" si="17">IF(F26=0,"",+F25/F26)</f>
        <v>0.96725771822018214</v>
      </c>
      <c r="G27" s="132">
        <f t="shared" si="16"/>
        <v>0.90510030114242923</v>
      </c>
      <c r="H27" s="132">
        <f t="shared" si="16"/>
        <v>0.99541061392761998</v>
      </c>
      <c r="I27" s="132">
        <f t="shared" si="16"/>
        <v>0.9296626962988217</v>
      </c>
      <c r="J27" s="132">
        <f t="shared" si="16"/>
        <v>0.9795215969712614</v>
      </c>
      <c r="K27" s="132">
        <f t="shared" si="16"/>
        <v>0.87902509438152343</v>
      </c>
      <c r="L27" s="132">
        <f t="shared" si="16"/>
        <v>0.93921357392943716</v>
      </c>
      <c r="M27" s="132">
        <f t="shared" si="16"/>
        <v>1.0368667567023937</v>
      </c>
      <c r="N27" s="132">
        <f t="shared" si="16"/>
        <v>0.97036243082905427</v>
      </c>
      <c r="O27" s="138">
        <f>+O25/O26</f>
        <v>0.95862116675066955</v>
      </c>
    </row>
    <row r="28" spans="1:16" s="106" customFormat="1" ht="12.75" customHeight="1">
      <c r="A28" s="166" t="s">
        <v>57</v>
      </c>
      <c r="B28" s="134" t="str">
        <f>B25</f>
        <v>26年度</v>
      </c>
      <c r="C28" s="135">
        <v>3093</v>
      </c>
      <c r="D28" s="136">
        <v>4048</v>
      </c>
      <c r="E28" s="136">
        <v>9195</v>
      </c>
      <c r="F28" s="136">
        <v>9971</v>
      </c>
      <c r="G28" s="136">
        <v>10758</v>
      </c>
      <c r="H28" s="136">
        <v>10780</v>
      </c>
      <c r="I28" s="136">
        <v>5743</v>
      </c>
      <c r="J28" s="136">
        <v>3105</v>
      </c>
      <c r="K28" s="136">
        <v>2013</v>
      </c>
      <c r="L28" s="136">
        <v>1575</v>
      </c>
      <c r="M28" s="136">
        <v>2747</v>
      </c>
      <c r="N28" s="136">
        <v>2455</v>
      </c>
      <c r="O28" s="139">
        <f>SUM(C28:N28)</f>
        <v>65483</v>
      </c>
      <c r="P28" s="122"/>
    </row>
    <row r="29" spans="1:16" s="106" customFormat="1" ht="12.75" customHeight="1">
      <c r="A29" s="164"/>
      <c r="B29" s="123" t="str">
        <f>B26</f>
        <v>25年度</v>
      </c>
      <c r="C29" s="124">
        <v>3339</v>
      </c>
      <c r="D29" s="125">
        <v>4108</v>
      </c>
      <c r="E29" s="125">
        <v>8502</v>
      </c>
      <c r="F29" s="125">
        <v>10450</v>
      </c>
      <c r="G29" s="125">
        <v>11291</v>
      </c>
      <c r="H29" s="125">
        <v>10052</v>
      </c>
      <c r="I29" s="125">
        <v>5635</v>
      </c>
      <c r="J29" s="125">
        <v>2631</v>
      </c>
      <c r="K29" s="125">
        <v>2089</v>
      </c>
      <c r="L29" s="125">
        <v>1362</v>
      </c>
      <c r="M29" s="125">
        <v>2850</v>
      </c>
      <c r="N29" s="125">
        <v>2242</v>
      </c>
      <c r="O29" s="129">
        <f>SUM(C29:N29)</f>
        <v>64551</v>
      </c>
    </row>
    <row r="30" spans="1:16" s="106" customFormat="1" ht="12.75" customHeight="1">
      <c r="A30" s="167"/>
      <c r="B30" s="130" t="s">
        <v>7</v>
      </c>
      <c r="C30" s="131">
        <f t="shared" ref="C30" si="18">+C28/C29</f>
        <v>0.92632524707996411</v>
      </c>
      <c r="D30" s="132">
        <f t="shared" ref="D30:N30" si="19">IF(D29=0,"",+D28/D29)</f>
        <v>0.98539435248296003</v>
      </c>
      <c r="E30" s="132">
        <f t="shared" si="19"/>
        <v>1.0815102328863797</v>
      </c>
      <c r="F30" s="132">
        <f t="shared" ref="F30" si="20">IF(F29=0,"",+F28/F29)</f>
        <v>0.95416267942583732</v>
      </c>
      <c r="G30" s="132">
        <f t="shared" si="19"/>
        <v>0.95279426091577357</v>
      </c>
      <c r="H30" s="132">
        <f t="shared" si="19"/>
        <v>1.0724233983286908</v>
      </c>
      <c r="I30" s="132">
        <f t="shared" si="19"/>
        <v>1.0191659272404614</v>
      </c>
      <c r="J30" s="132">
        <f t="shared" si="19"/>
        <v>1.1801596351197263</v>
      </c>
      <c r="K30" s="132">
        <f t="shared" si="19"/>
        <v>0.96361895643848727</v>
      </c>
      <c r="L30" s="132">
        <f t="shared" si="19"/>
        <v>1.1563876651982379</v>
      </c>
      <c r="M30" s="132">
        <f t="shared" si="19"/>
        <v>0.96385964912280697</v>
      </c>
      <c r="N30" s="132">
        <f t="shared" si="19"/>
        <v>1.0950044603033007</v>
      </c>
      <c r="O30" s="133">
        <f>+O28/O29</f>
        <v>1.0144381961549782</v>
      </c>
    </row>
    <row r="31" spans="1:16" s="106" customFormat="1" ht="12.75" customHeight="1">
      <c r="A31" s="164" t="s">
        <v>58</v>
      </c>
      <c r="B31" s="134" t="str">
        <f>B28</f>
        <v>26年度</v>
      </c>
      <c r="C31" s="135">
        <v>2174</v>
      </c>
      <c r="D31" s="136">
        <v>3137</v>
      </c>
      <c r="E31" s="136">
        <v>4912</v>
      </c>
      <c r="F31" s="136">
        <v>5411</v>
      </c>
      <c r="G31" s="136">
        <v>7224</v>
      </c>
      <c r="H31" s="136">
        <v>6251</v>
      </c>
      <c r="I31" s="136">
        <v>5120</v>
      </c>
      <c r="J31" s="136">
        <v>4014</v>
      </c>
      <c r="K31" s="136">
        <v>3390</v>
      </c>
      <c r="L31" s="136">
        <v>2879</v>
      </c>
      <c r="M31" s="136">
        <v>2272</v>
      </c>
      <c r="N31" s="136">
        <v>2696</v>
      </c>
      <c r="O31" s="137">
        <f>SUM(C31:N31)</f>
        <v>49480</v>
      </c>
      <c r="P31" s="122"/>
    </row>
    <row r="32" spans="1:16" s="106" customFormat="1" ht="12.75" customHeight="1">
      <c r="A32" s="164"/>
      <c r="B32" s="123" t="str">
        <f>B29</f>
        <v>25年度</v>
      </c>
      <c r="C32" s="124">
        <v>2365</v>
      </c>
      <c r="D32" s="125">
        <v>2910</v>
      </c>
      <c r="E32" s="125">
        <v>4941</v>
      </c>
      <c r="F32" s="125">
        <v>5362</v>
      </c>
      <c r="G32" s="125">
        <v>7413</v>
      </c>
      <c r="H32" s="125">
        <v>6071</v>
      </c>
      <c r="I32" s="125">
        <v>4187</v>
      </c>
      <c r="J32" s="125">
        <v>3134</v>
      </c>
      <c r="K32" s="125">
        <v>3101</v>
      </c>
      <c r="L32" s="125">
        <v>2591</v>
      </c>
      <c r="M32" s="125">
        <v>2643</v>
      </c>
      <c r="N32" s="125">
        <v>2634</v>
      </c>
      <c r="O32" s="129">
        <f>SUM(C32:N32)</f>
        <v>47352</v>
      </c>
    </row>
    <row r="33" spans="1:16" s="106" customFormat="1" ht="12.75" customHeight="1">
      <c r="A33" s="164"/>
      <c r="B33" s="130" t="s">
        <v>7</v>
      </c>
      <c r="C33" s="131">
        <f t="shared" ref="C33" si="21">+C31/C32</f>
        <v>0.91923890063424951</v>
      </c>
      <c r="D33" s="132">
        <f t="shared" ref="D33:N33" si="22">IF(D32=0,"",+D31/D32)</f>
        <v>1.0780068728522336</v>
      </c>
      <c r="E33" s="132">
        <f t="shared" si="22"/>
        <v>0.99413074276462254</v>
      </c>
      <c r="F33" s="132">
        <f t="shared" ref="F33" si="23">IF(F32=0,"",+F31/F32)</f>
        <v>1.0091383812010444</v>
      </c>
      <c r="G33" s="132">
        <f t="shared" si="22"/>
        <v>0.9745042492917847</v>
      </c>
      <c r="H33" s="132">
        <f t="shared" si="22"/>
        <v>1.0296491517048263</v>
      </c>
      <c r="I33" s="132">
        <f t="shared" si="22"/>
        <v>1.2228325770241222</v>
      </c>
      <c r="J33" s="132">
        <f t="shared" si="22"/>
        <v>1.2807913209955328</v>
      </c>
      <c r="K33" s="132">
        <f t="shared" si="22"/>
        <v>1.0931957433086101</v>
      </c>
      <c r="L33" s="132">
        <f t="shared" si="22"/>
        <v>1.1111539945966808</v>
      </c>
      <c r="M33" s="132">
        <f t="shared" si="22"/>
        <v>0.85962920923193342</v>
      </c>
      <c r="N33" s="132">
        <f t="shared" si="22"/>
        <v>1.023538344722855</v>
      </c>
      <c r="O33" s="138">
        <f>+O31/O32</f>
        <v>1.044940023652644</v>
      </c>
    </row>
    <row r="34" spans="1:16" s="106" customFormat="1" ht="12.75" customHeight="1">
      <c r="A34" s="166" t="s">
        <v>59</v>
      </c>
      <c r="B34" s="134" t="str">
        <f>B31</f>
        <v>26年度</v>
      </c>
      <c r="C34" s="135">
        <v>18590</v>
      </c>
      <c r="D34" s="136">
        <v>20624</v>
      </c>
      <c r="E34" s="136">
        <v>23365</v>
      </c>
      <c r="F34" s="136">
        <v>27243</v>
      </c>
      <c r="G34" s="136">
        <v>30839</v>
      </c>
      <c r="H34" s="136">
        <v>27376</v>
      </c>
      <c r="I34" s="136">
        <v>25858</v>
      </c>
      <c r="J34" s="136">
        <v>24249</v>
      </c>
      <c r="K34" s="136">
        <v>22252</v>
      </c>
      <c r="L34" s="136">
        <v>22517</v>
      </c>
      <c r="M34" s="136">
        <v>23096</v>
      </c>
      <c r="N34" s="136">
        <v>25902</v>
      </c>
      <c r="O34" s="139">
        <f>SUM(C34:N34)</f>
        <v>291911</v>
      </c>
      <c r="P34" s="122"/>
    </row>
    <row r="35" spans="1:16" s="106" customFormat="1" ht="12.75" customHeight="1">
      <c r="A35" s="164"/>
      <c r="B35" s="123" t="str">
        <f>B32</f>
        <v>25年度</v>
      </c>
      <c r="C35" s="124">
        <v>19222</v>
      </c>
      <c r="D35" s="125">
        <v>20471</v>
      </c>
      <c r="E35" s="125">
        <v>22851</v>
      </c>
      <c r="F35" s="125">
        <v>25619</v>
      </c>
      <c r="G35" s="125">
        <v>29028</v>
      </c>
      <c r="H35" s="125">
        <v>27015</v>
      </c>
      <c r="I35" s="125">
        <v>26622</v>
      </c>
      <c r="J35" s="125">
        <v>23396</v>
      </c>
      <c r="K35" s="125">
        <v>23112</v>
      </c>
      <c r="L35" s="125">
        <v>23748</v>
      </c>
      <c r="M35" s="125">
        <v>21391</v>
      </c>
      <c r="N35" s="125">
        <v>25278</v>
      </c>
      <c r="O35" s="129">
        <f>SUM(C35:N35)</f>
        <v>287753</v>
      </c>
    </row>
    <row r="36" spans="1:16" s="106" customFormat="1" ht="12.75" customHeight="1">
      <c r="A36" s="167"/>
      <c r="B36" s="130" t="s">
        <v>7</v>
      </c>
      <c r="C36" s="131">
        <f t="shared" ref="C36" si="24">+C34/C35</f>
        <v>0.96712100717927374</v>
      </c>
      <c r="D36" s="132">
        <f t="shared" ref="D36:N36" si="25">IF(D35=0,"",+D34/D35)</f>
        <v>1.0074739875922036</v>
      </c>
      <c r="E36" s="132">
        <f t="shared" si="25"/>
        <v>1.0224935451402564</v>
      </c>
      <c r="F36" s="132">
        <f t="shared" ref="F36" si="26">IF(F35=0,"",+F34/F35)</f>
        <v>1.0633904523986104</v>
      </c>
      <c r="G36" s="132">
        <f t="shared" si="25"/>
        <v>1.0623880391346285</v>
      </c>
      <c r="H36" s="132">
        <f t="shared" si="25"/>
        <v>1.0133629465111975</v>
      </c>
      <c r="I36" s="132">
        <f t="shared" si="25"/>
        <v>0.97130193073397941</v>
      </c>
      <c r="J36" s="132">
        <f t="shared" si="25"/>
        <v>1.0364592237989401</v>
      </c>
      <c r="K36" s="132">
        <f t="shared" si="25"/>
        <v>0.96278989269643478</v>
      </c>
      <c r="L36" s="132">
        <f t="shared" si="25"/>
        <v>0.94816405592049857</v>
      </c>
      <c r="M36" s="132">
        <f t="shared" si="25"/>
        <v>1.0797064185872562</v>
      </c>
      <c r="N36" s="132">
        <f t="shared" si="25"/>
        <v>1.0246854972703536</v>
      </c>
      <c r="O36" s="133">
        <f>+O34/O35</f>
        <v>1.014449892789997</v>
      </c>
    </row>
    <row r="37" spans="1:16" s="106" customFormat="1" ht="12.75" customHeight="1">
      <c r="A37" s="164" t="s">
        <v>60</v>
      </c>
      <c r="B37" s="134" t="str">
        <f>B34</f>
        <v>26年度</v>
      </c>
      <c r="C37" s="135">
        <v>16044</v>
      </c>
      <c r="D37" s="136">
        <v>18439</v>
      </c>
      <c r="E37" s="136">
        <v>21930</v>
      </c>
      <c r="F37" s="136">
        <v>26063</v>
      </c>
      <c r="G37" s="136">
        <v>34788</v>
      </c>
      <c r="H37" s="136">
        <v>26429</v>
      </c>
      <c r="I37" s="136">
        <v>24920</v>
      </c>
      <c r="J37" s="136">
        <v>20539</v>
      </c>
      <c r="K37" s="136">
        <v>16954</v>
      </c>
      <c r="L37" s="136">
        <v>16567</v>
      </c>
      <c r="M37" s="136">
        <v>18717</v>
      </c>
      <c r="N37" s="136">
        <v>17278</v>
      </c>
      <c r="O37" s="137">
        <f>SUM(C37:N37)</f>
        <v>258668</v>
      </c>
      <c r="P37" s="122"/>
    </row>
    <row r="38" spans="1:16" s="106" customFormat="1" ht="12.75" customHeight="1">
      <c r="A38" s="164"/>
      <c r="B38" s="123" t="str">
        <f>B35</f>
        <v>25年度</v>
      </c>
      <c r="C38" s="124">
        <v>17334</v>
      </c>
      <c r="D38" s="125">
        <v>18404</v>
      </c>
      <c r="E38" s="125">
        <v>21283</v>
      </c>
      <c r="F38" s="125">
        <v>26153</v>
      </c>
      <c r="G38" s="125">
        <v>35251</v>
      </c>
      <c r="H38" s="125">
        <v>27872</v>
      </c>
      <c r="I38" s="125">
        <v>24780</v>
      </c>
      <c r="J38" s="125">
        <v>19561</v>
      </c>
      <c r="K38" s="125">
        <v>17999</v>
      </c>
      <c r="L38" s="125">
        <v>17081</v>
      </c>
      <c r="M38" s="125">
        <v>17132</v>
      </c>
      <c r="N38" s="125">
        <v>18520</v>
      </c>
      <c r="O38" s="129">
        <f>SUM(C38:N38)</f>
        <v>261370</v>
      </c>
    </row>
    <row r="39" spans="1:16" s="106" customFormat="1" ht="12.75" customHeight="1">
      <c r="A39" s="164"/>
      <c r="B39" s="130" t="s">
        <v>7</v>
      </c>
      <c r="C39" s="131">
        <f t="shared" ref="C39" si="27">+C37/C38</f>
        <v>0.92557978539286956</v>
      </c>
      <c r="D39" s="132">
        <f t="shared" ref="D39:N39" si="28">IF(D38=0,"",+D37/D38)</f>
        <v>1.0019017604868508</v>
      </c>
      <c r="E39" s="132">
        <f t="shared" si="28"/>
        <v>1.0303998496452569</v>
      </c>
      <c r="F39" s="132">
        <f t="shared" ref="F39" si="29">IF(F38=0,"",+F37/F38)</f>
        <v>0.99655871219362979</v>
      </c>
      <c r="G39" s="132">
        <f t="shared" si="28"/>
        <v>0.98686562083345153</v>
      </c>
      <c r="H39" s="132">
        <f t="shared" si="28"/>
        <v>0.94822761194029848</v>
      </c>
      <c r="I39" s="132">
        <f t="shared" si="28"/>
        <v>1.0056497175141244</v>
      </c>
      <c r="J39" s="132">
        <f t="shared" si="28"/>
        <v>1.0499974438934614</v>
      </c>
      <c r="K39" s="132">
        <f t="shared" si="28"/>
        <v>0.94194121895660865</v>
      </c>
      <c r="L39" s="132">
        <f t="shared" si="28"/>
        <v>0.96990808500673265</v>
      </c>
      <c r="M39" s="132">
        <f t="shared" si="28"/>
        <v>1.0925169273873454</v>
      </c>
      <c r="N39" s="132">
        <f t="shared" si="28"/>
        <v>0.93293736501079916</v>
      </c>
      <c r="O39" s="138">
        <f>+O37/O38</f>
        <v>0.98966216474729307</v>
      </c>
    </row>
    <row r="40" spans="1:16" s="106" customFormat="1" ht="12.75" customHeight="1">
      <c r="A40" s="166" t="s">
        <v>61</v>
      </c>
      <c r="B40" s="134" t="str">
        <f>B37</f>
        <v>26年度</v>
      </c>
      <c r="C40" s="135">
        <v>17025</v>
      </c>
      <c r="D40" s="136">
        <v>18529</v>
      </c>
      <c r="E40" s="136">
        <v>25112</v>
      </c>
      <c r="F40" s="136">
        <v>29651</v>
      </c>
      <c r="G40" s="136">
        <v>36841</v>
      </c>
      <c r="H40" s="136">
        <v>31909</v>
      </c>
      <c r="I40" s="136">
        <v>22540</v>
      </c>
      <c r="J40" s="136">
        <v>19325</v>
      </c>
      <c r="K40" s="136">
        <v>15725</v>
      </c>
      <c r="L40" s="136">
        <v>16841</v>
      </c>
      <c r="M40" s="136">
        <v>18888</v>
      </c>
      <c r="N40" s="136">
        <v>19705</v>
      </c>
      <c r="O40" s="139">
        <f>SUM(C40:N40)</f>
        <v>272091</v>
      </c>
      <c r="P40" s="122"/>
    </row>
    <row r="41" spans="1:16" s="106" customFormat="1" ht="12.75" customHeight="1">
      <c r="A41" s="164"/>
      <c r="B41" s="123" t="str">
        <f>B38</f>
        <v>25年度</v>
      </c>
      <c r="C41" s="124">
        <v>16548</v>
      </c>
      <c r="D41" s="125">
        <v>18580</v>
      </c>
      <c r="E41" s="125">
        <v>25257</v>
      </c>
      <c r="F41" s="125">
        <v>30980</v>
      </c>
      <c r="G41" s="125">
        <v>38185</v>
      </c>
      <c r="H41" s="125">
        <v>33082</v>
      </c>
      <c r="I41" s="125">
        <v>23531</v>
      </c>
      <c r="J41" s="125">
        <v>19303</v>
      </c>
      <c r="K41" s="125">
        <v>16334</v>
      </c>
      <c r="L41" s="125">
        <v>17596</v>
      </c>
      <c r="M41" s="125">
        <v>16657</v>
      </c>
      <c r="N41" s="125">
        <v>19489</v>
      </c>
      <c r="O41" s="129">
        <f>SUM(C41:N41)</f>
        <v>275542</v>
      </c>
    </row>
    <row r="42" spans="1:16" s="106" customFormat="1" ht="12.75" customHeight="1">
      <c r="A42" s="167"/>
      <c r="B42" s="130" t="s">
        <v>7</v>
      </c>
      <c r="C42" s="131">
        <f t="shared" ref="C42" si="30">+C40/C41</f>
        <v>1.0288252356780276</v>
      </c>
      <c r="D42" s="132">
        <f t="shared" ref="D42:N42" si="31">IF(D41=0,"",+D40/D41)</f>
        <v>0.99725511302475778</v>
      </c>
      <c r="E42" s="132">
        <f t="shared" si="31"/>
        <v>0.99425901730213406</v>
      </c>
      <c r="F42" s="132">
        <f t="shared" ref="F42" si="32">IF(F41=0,"",+F40/F41)</f>
        <v>0.95710135571336341</v>
      </c>
      <c r="G42" s="132">
        <f t="shared" si="31"/>
        <v>0.9648029330889093</v>
      </c>
      <c r="H42" s="132">
        <f t="shared" si="31"/>
        <v>0.96454265159301134</v>
      </c>
      <c r="I42" s="132">
        <f t="shared" si="31"/>
        <v>0.9578853427393651</v>
      </c>
      <c r="J42" s="132">
        <f t="shared" si="31"/>
        <v>1.0011397192146299</v>
      </c>
      <c r="K42" s="132">
        <f t="shared" si="31"/>
        <v>0.96271580751806052</v>
      </c>
      <c r="L42" s="132">
        <f t="shared" si="31"/>
        <v>0.9570925210275063</v>
      </c>
      <c r="M42" s="132">
        <f t="shared" si="31"/>
        <v>1.1339376838566368</v>
      </c>
      <c r="N42" s="132">
        <f t="shared" si="31"/>
        <v>1.0110831751244291</v>
      </c>
      <c r="O42" s="133">
        <f>+O40/O41</f>
        <v>0.98747559355742498</v>
      </c>
    </row>
    <row r="43" spans="1:16" s="106" customFormat="1" ht="12.75" customHeight="1">
      <c r="A43" s="164" t="s">
        <v>62</v>
      </c>
      <c r="B43" s="134" t="str">
        <f>B40</f>
        <v>26年度</v>
      </c>
      <c r="C43" s="135">
        <v>1439</v>
      </c>
      <c r="D43" s="136">
        <v>2836</v>
      </c>
      <c r="E43" s="136">
        <v>3364</v>
      </c>
      <c r="F43" s="136">
        <v>3182</v>
      </c>
      <c r="G43" s="136">
        <v>3974</v>
      </c>
      <c r="H43" s="136">
        <v>3772</v>
      </c>
      <c r="I43" s="136">
        <v>3863</v>
      </c>
      <c r="J43" s="136">
        <v>3572</v>
      </c>
      <c r="K43" s="136">
        <v>3349</v>
      </c>
      <c r="L43" s="136">
        <v>2868</v>
      </c>
      <c r="M43" s="136">
        <v>3676</v>
      </c>
      <c r="N43" s="136">
        <v>3172</v>
      </c>
      <c r="O43" s="137">
        <f>SUM(C43:N43)</f>
        <v>39067</v>
      </c>
      <c r="P43" s="122"/>
    </row>
    <row r="44" spans="1:16" s="106" customFormat="1" ht="12.75" customHeight="1">
      <c r="A44" s="164"/>
      <c r="B44" s="123" t="str">
        <f>B41</f>
        <v>25年度</v>
      </c>
      <c r="C44" s="124">
        <v>1490</v>
      </c>
      <c r="D44" s="125">
        <v>2468</v>
      </c>
      <c r="E44" s="125">
        <v>3412</v>
      </c>
      <c r="F44" s="125">
        <v>2799</v>
      </c>
      <c r="G44" s="125">
        <v>3807</v>
      </c>
      <c r="H44" s="125">
        <v>3441</v>
      </c>
      <c r="I44" s="125">
        <v>3046</v>
      </c>
      <c r="J44" s="125">
        <v>0</v>
      </c>
      <c r="K44" s="125">
        <v>0</v>
      </c>
      <c r="L44" s="125">
        <v>0</v>
      </c>
      <c r="M44" s="125">
        <v>3400</v>
      </c>
      <c r="N44" s="125">
        <v>2840</v>
      </c>
      <c r="O44" s="129">
        <f>SUM(C44:N44)</f>
        <v>26703</v>
      </c>
    </row>
    <row r="45" spans="1:16" s="106" customFormat="1" ht="12.75" customHeight="1" thickBot="1">
      <c r="A45" s="164"/>
      <c r="B45" s="142" t="s">
        <v>7</v>
      </c>
      <c r="C45" s="143">
        <f>+C43/C44</f>
        <v>0.96577181208053686</v>
      </c>
      <c r="D45" s="144">
        <f t="shared" ref="D45:N45" si="33">IF(D44=0,"",+D43/D44)</f>
        <v>1.1491085899513775</v>
      </c>
      <c r="E45" s="144">
        <f t="shared" si="33"/>
        <v>0.98593200468933173</v>
      </c>
      <c r="F45" s="144">
        <f t="shared" ref="F45" si="34">IF(F44=0,"",+F43/F44)</f>
        <v>1.1368345837799214</v>
      </c>
      <c r="G45" s="144">
        <f t="shared" si="33"/>
        <v>1.0438665615970582</v>
      </c>
      <c r="H45" s="144">
        <f t="shared" si="33"/>
        <v>1.0961929671607091</v>
      </c>
      <c r="I45" s="144">
        <f t="shared" si="33"/>
        <v>1.2682206172028891</v>
      </c>
      <c r="J45" s="291" t="str">
        <f>IF(J44=0,"-",+J43/J44)</f>
        <v>-</v>
      </c>
      <c r="K45" s="291" t="str">
        <f t="shared" ref="K45:L45" si="35">IF(K44=0,"-",+K43/K44)</f>
        <v>-</v>
      </c>
      <c r="L45" s="291" t="str">
        <f t="shared" si="35"/>
        <v>-</v>
      </c>
      <c r="M45" s="144">
        <f t="shared" si="33"/>
        <v>1.0811764705882352</v>
      </c>
      <c r="N45" s="144">
        <f t="shared" si="33"/>
        <v>1.1169014084507043</v>
      </c>
      <c r="O45" s="133">
        <f>+O43/O44</f>
        <v>1.4630191364266187</v>
      </c>
    </row>
    <row r="46" spans="1:16" s="106" customFormat="1" ht="12.75" customHeight="1">
      <c r="A46" s="163" t="s">
        <v>63</v>
      </c>
      <c r="B46" s="134" t="str">
        <f>B43</f>
        <v>26年度</v>
      </c>
      <c r="C46" s="148">
        <f t="shared" ref="C46:E47" si="36">SUM(C22,C25,C28,C31,C34,C37,C40,C43)</f>
        <v>132290</v>
      </c>
      <c r="D46" s="264">
        <f t="shared" si="36"/>
        <v>161927</v>
      </c>
      <c r="E46" s="264">
        <f t="shared" si="36"/>
        <v>191883</v>
      </c>
      <c r="F46" s="264">
        <f t="shared" ref="F46:H47" si="37">SUM(F22,F25,F28,F31,F34,F37,F40,F43)</f>
        <v>218340</v>
      </c>
      <c r="G46" s="264">
        <f t="shared" si="37"/>
        <v>260641</v>
      </c>
      <c r="H46" s="264">
        <f t="shared" si="37"/>
        <v>235104</v>
      </c>
      <c r="I46" s="264">
        <f t="shared" ref="I46:K47" si="38">SUM(I22,I25,I28,I31,I34,I37,I40,I43)</f>
        <v>202435</v>
      </c>
      <c r="J46" s="264">
        <f t="shared" si="38"/>
        <v>163034</v>
      </c>
      <c r="K46" s="264">
        <f t="shared" si="38"/>
        <v>147859</v>
      </c>
      <c r="L46" s="264">
        <f t="shared" ref="L46:O47" si="39">SUM(L22,L25,L28,L31,L34,L37,L40,L43)</f>
        <v>138892</v>
      </c>
      <c r="M46" s="264">
        <f t="shared" si="39"/>
        <v>145336</v>
      </c>
      <c r="N46" s="264">
        <f t="shared" si="39"/>
        <v>162994</v>
      </c>
      <c r="O46" s="121">
        <f t="shared" si="39"/>
        <v>2160735</v>
      </c>
    </row>
    <row r="47" spans="1:16" s="106" customFormat="1" ht="12.75" customHeight="1">
      <c r="A47" s="164"/>
      <c r="B47" s="123" t="str">
        <f>B44</f>
        <v>25年度</v>
      </c>
      <c r="C47" s="149">
        <f t="shared" si="36"/>
        <v>133418</v>
      </c>
      <c r="D47" s="265">
        <f t="shared" si="36"/>
        <v>161660</v>
      </c>
      <c r="E47" s="265">
        <f t="shared" si="36"/>
        <v>192216</v>
      </c>
      <c r="F47" s="265">
        <f t="shared" si="37"/>
        <v>222203</v>
      </c>
      <c r="G47" s="265">
        <f t="shared" si="37"/>
        <v>274526</v>
      </c>
      <c r="H47" s="265">
        <f t="shared" si="37"/>
        <v>236900</v>
      </c>
      <c r="I47" s="265">
        <f t="shared" si="38"/>
        <v>205493</v>
      </c>
      <c r="J47" s="265">
        <f t="shared" si="38"/>
        <v>154899</v>
      </c>
      <c r="K47" s="265">
        <f t="shared" si="38"/>
        <v>151664</v>
      </c>
      <c r="L47" s="265">
        <f t="shared" si="39"/>
        <v>139871</v>
      </c>
      <c r="M47" s="265">
        <f t="shared" si="39"/>
        <v>133999</v>
      </c>
      <c r="N47" s="265">
        <f t="shared" si="39"/>
        <v>160954</v>
      </c>
      <c r="O47" s="129">
        <f>SUM(C47:N47)</f>
        <v>2167803</v>
      </c>
    </row>
    <row r="48" spans="1:16" s="106" customFormat="1" ht="12.75" customHeight="1" thickBot="1">
      <c r="A48" s="165"/>
      <c r="B48" s="142" t="s">
        <v>7</v>
      </c>
      <c r="C48" s="145">
        <f t="shared" ref="C48" si="40">+C46/C47</f>
        <v>0.99154536869088128</v>
      </c>
      <c r="D48" s="144">
        <f t="shared" ref="D48:N48" si="41">IF(D47=0,"",+D46/D47)</f>
        <v>1.0016516144995671</v>
      </c>
      <c r="E48" s="144">
        <f t="shared" si="41"/>
        <v>0.99826757397927335</v>
      </c>
      <c r="F48" s="144">
        <f t="shared" si="41"/>
        <v>0.98261499619717108</v>
      </c>
      <c r="G48" s="144">
        <f t="shared" si="41"/>
        <v>0.94942191267858056</v>
      </c>
      <c r="H48" s="144">
        <f t="shared" si="41"/>
        <v>0.99241874208526804</v>
      </c>
      <c r="I48" s="144">
        <f t="shared" si="41"/>
        <v>0.98511871450609023</v>
      </c>
      <c r="J48" s="144">
        <f t="shared" si="41"/>
        <v>1.0525180924344251</v>
      </c>
      <c r="K48" s="144">
        <f t="shared" si="41"/>
        <v>0.97491164679818543</v>
      </c>
      <c r="L48" s="144">
        <f t="shared" si="41"/>
        <v>0.99300069349615006</v>
      </c>
      <c r="M48" s="144">
        <f t="shared" si="41"/>
        <v>1.0846051089933506</v>
      </c>
      <c r="N48" s="144">
        <f t="shared" si="41"/>
        <v>1.0126744287187643</v>
      </c>
      <c r="O48" s="146">
        <f>+O46/O47</f>
        <v>0.99673955613125365</v>
      </c>
    </row>
    <row r="49" spans="1:17" s="106" customFormat="1" ht="12.75" customHeight="1">
      <c r="A49" s="163" t="s">
        <v>64</v>
      </c>
      <c r="B49" s="134" t="str">
        <f>B46</f>
        <v>26年度</v>
      </c>
      <c r="C49" s="148">
        <f t="shared" ref="C49:E50" si="42">SUM(,C19,C22,C25,C28,C31,C34,C37,C40,C43)</f>
        <v>683803</v>
      </c>
      <c r="D49" s="264">
        <f t="shared" si="42"/>
        <v>846527</v>
      </c>
      <c r="E49" s="264">
        <f t="shared" si="42"/>
        <v>915518</v>
      </c>
      <c r="F49" s="264">
        <f t="shared" ref="F49:H50" si="43">SUM(,F19,F22,F25,F28,F31,F34,F37,F40,F43)</f>
        <v>1013594</v>
      </c>
      <c r="G49" s="264">
        <f t="shared" si="43"/>
        <v>1144984</v>
      </c>
      <c r="H49" s="264">
        <f t="shared" si="43"/>
        <v>1065165</v>
      </c>
      <c r="I49" s="264">
        <f t="shared" ref="I49:K50" si="44">SUM(,I19,I22,I25,I28,I31,I34,I37,I40,I43)</f>
        <v>987737</v>
      </c>
      <c r="J49" s="264">
        <f t="shared" si="44"/>
        <v>828080</v>
      </c>
      <c r="K49" s="264">
        <f t="shared" si="44"/>
        <v>818302</v>
      </c>
      <c r="L49" s="264">
        <f t="shared" ref="L49:N50" si="45">SUM(,L19,L22,L25,L28,L31,L34,L37,L40,L43)</f>
        <v>764726</v>
      </c>
      <c r="M49" s="264">
        <f t="shared" si="45"/>
        <v>813289</v>
      </c>
      <c r="N49" s="264">
        <f t="shared" si="45"/>
        <v>876740</v>
      </c>
      <c r="O49" s="121">
        <f>O19+O46</f>
        <v>10758465</v>
      </c>
      <c r="P49" s="122"/>
    </row>
    <row r="50" spans="1:17" s="106" customFormat="1" ht="12.75" customHeight="1">
      <c r="A50" s="164"/>
      <c r="B50" s="123" t="str">
        <f>B47</f>
        <v>25年度</v>
      </c>
      <c r="C50" s="149">
        <f t="shared" si="42"/>
        <v>674320</v>
      </c>
      <c r="D50" s="265">
        <f t="shared" si="42"/>
        <v>841348</v>
      </c>
      <c r="E50" s="265">
        <f t="shared" si="42"/>
        <v>931991</v>
      </c>
      <c r="F50" s="265">
        <f t="shared" si="43"/>
        <v>993910</v>
      </c>
      <c r="G50" s="265">
        <f t="shared" si="43"/>
        <v>1149755</v>
      </c>
      <c r="H50" s="265">
        <f t="shared" si="43"/>
        <v>1063805</v>
      </c>
      <c r="I50" s="265">
        <f t="shared" si="44"/>
        <v>984784</v>
      </c>
      <c r="J50" s="265">
        <f t="shared" si="44"/>
        <v>809536</v>
      </c>
      <c r="K50" s="265">
        <f t="shared" si="44"/>
        <v>812331</v>
      </c>
      <c r="L50" s="265">
        <f t="shared" si="45"/>
        <v>760285</v>
      </c>
      <c r="M50" s="265">
        <f t="shared" si="45"/>
        <v>752422</v>
      </c>
      <c r="N50" s="265">
        <f t="shared" si="45"/>
        <v>868754</v>
      </c>
      <c r="O50" s="129">
        <f>SUM(C50:N50)</f>
        <v>10643241</v>
      </c>
    </row>
    <row r="51" spans="1:17" s="106" customFormat="1" ht="12.75" customHeight="1" thickBot="1">
      <c r="A51" s="165"/>
      <c r="B51" s="142" t="s">
        <v>7</v>
      </c>
      <c r="C51" s="145">
        <f t="shared" ref="C51" si="46">+C49/C50</f>
        <v>1.0140630561157906</v>
      </c>
      <c r="D51" s="144">
        <f t="shared" ref="D51:N51" si="47">IF(D50=0,"",+D49/D50)</f>
        <v>1.0061555979214309</v>
      </c>
      <c r="E51" s="144">
        <f t="shared" si="47"/>
        <v>0.98232493661419473</v>
      </c>
      <c r="F51" s="144">
        <f t="shared" si="47"/>
        <v>1.0198046100753588</v>
      </c>
      <c r="G51" s="144">
        <f t="shared" si="47"/>
        <v>0.99585042030693494</v>
      </c>
      <c r="H51" s="144">
        <f t="shared" si="47"/>
        <v>1.001278429787414</v>
      </c>
      <c r="I51" s="144">
        <f t="shared" si="47"/>
        <v>1.0029986271101075</v>
      </c>
      <c r="J51" s="144">
        <f t="shared" si="47"/>
        <v>1.0229069491659419</v>
      </c>
      <c r="K51" s="144">
        <f t="shared" si="47"/>
        <v>1.0073504519709331</v>
      </c>
      <c r="L51" s="144">
        <f t="shared" si="47"/>
        <v>1.0058412305911599</v>
      </c>
      <c r="M51" s="144">
        <f t="shared" si="47"/>
        <v>1.0808947638426309</v>
      </c>
      <c r="N51" s="144">
        <f t="shared" si="47"/>
        <v>1.0091924756605437</v>
      </c>
      <c r="O51" s="146">
        <f>+O49/O50</f>
        <v>1.0108260256438806</v>
      </c>
    </row>
    <row r="52" spans="1:17" ht="12.75" customHeight="1">
      <c r="B52" s="234" t="s">
        <v>92</v>
      </c>
      <c r="P52" s="122"/>
      <c r="Q52" s="150"/>
    </row>
    <row r="74" spans="2:3" ht="12.75" customHeight="1">
      <c r="B74" s="151"/>
      <c r="C74" s="151"/>
    </row>
    <row r="75" spans="2:3" ht="12.75" customHeight="1">
      <c r="B75" s="151"/>
    </row>
    <row r="76" spans="2:3" ht="12.75" customHeight="1">
      <c r="B76" s="151"/>
    </row>
    <row r="77" spans="2:3" ht="12.75" customHeight="1">
      <c r="B77" s="151"/>
    </row>
    <row r="78" spans="2:3" ht="12.75" customHeight="1">
      <c r="B78" s="151"/>
    </row>
    <row r="79" spans="2:3" ht="12.75" customHeight="1">
      <c r="B79" s="151"/>
    </row>
    <row r="80" spans="2:3" ht="12.75" customHeight="1">
      <c r="B80" s="151"/>
    </row>
    <row r="81" spans="2:3" ht="12.75" customHeight="1">
      <c r="B81" s="151"/>
      <c r="C81" s="151"/>
    </row>
    <row r="82" spans="2:3" ht="12.75" customHeight="1">
      <c r="B82" s="151"/>
    </row>
    <row r="83" spans="2:3" ht="12.75" customHeight="1">
      <c r="B83" s="151"/>
    </row>
    <row r="84" spans="2:3" ht="12.75" customHeight="1">
      <c r="B84" s="151"/>
    </row>
  </sheetData>
  <phoneticPr fontId="3"/>
  <pageMargins left="0.75" right="0.68" top="0.87" bottom="0.48" header="0.68" footer="0.39"/>
  <pageSetup paperSize="9" scale="81" orientation="landscape" r:id="rId1"/>
  <headerFooter alignWithMargins="0">
    <oddHeader>&amp;R&amp;20資料２－３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P50"/>
  <sheetViews>
    <sheetView showZeros="0" view="pageBreakPreview" zoomScale="70" zoomScaleNormal="85" zoomScaleSheetLayoutView="70" workbookViewId="0">
      <selection activeCell="C1" sqref="C1"/>
    </sheetView>
  </sheetViews>
  <sheetFormatPr defaultRowHeight="13.5"/>
  <cols>
    <col min="1" max="1" width="3" style="5" customWidth="1"/>
    <col min="2" max="2" width="11.75" style="5" customWidth="1"/>
    <col min="3" max="14" width="9.5" style="5" customWidth="1"/>
    <col min="15" max="15" width="11" style="5" customWidth="1"/>
    <col min="16" max="16" width="11.125" style="5" hidden="1" customWidth="1"/>
    <col min="17" max="18" width="1.5" style="5" customWidth="1"/>
    <col min="19" max="16384" width="9" style="5"/>
  </cols>
  <sheetData>
    <row r="1" spans="2:15" s="1" customFormat="1" ht="33" customHeight="1">
      <c r="B1" s="171" t="s">
        <v>124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s="1" customForma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s="1" customForma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s="1" customForma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s="1" customForma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>
      <c r="B18" s="2"/>
      <c r="C18" s="3"/>
      <c r="D18" s="3"/>
      <c r="E18" s="3"/>
      <c r="F18" s="3"/>
      <c r="G18" s="277"/>
      <c r="H18" s="278"/>
      <c r="I18" s="3"/>
      <c r="J18" s="3"/>
      <c r="K18" s="3"/>
      <c r="L18" s="3"/>
      <c r="M18" s="3"/>
      <c r="N18" s="3"/>
      <c r="O18" s="3"/>
    </row>
    <row r="19" spans="2:16" s="1" customForma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s="1" customFormat="1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6" s="1" customForma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6" s="1" customFormat="1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6" s="1" customFormat="1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6" s="1" customForma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6" s="1" customFormat="1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6" s="1" customFormat="1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6" s="1" customForma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6" s="1" customFormat="1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6" s="1" customFormat="1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s="7" customFormat="1" ht="28.5" customHeight="1">
      <c r="O30" s="8" t="s">
        <v>65</v>
      </c>
    </row>
    <row r="31" spans="2:16" s="9" customFormat="1" ht="20.25" customHeight="1">
      <c r="B31" s="11" t="s">
        <v>68</v>
      </c>
      <c r="C31" s="11" t="s">
        <v>9</v>
      </c>
      <c r="D31" s="11" t="s">
        <v>10</v>
      </c>
      <c r="E31" s="11" t="s">
        <v>11</v>
      </c>
      <c r="F31" s="11" t="s">
        <v>12</v>
      </c>
      <c r="G31" s="11" t="s">
        <v>13</v>
      </c>
      <c r="H31" s="11" t="s">
        <v>14</v>
      </c>
      <c r="I31" s="11" t="s">
        <v>15</v>
      </c>
      <c r="J31" s="11" t="s">
        <v>16</v>
      </c>
      <c r="K31" s="11" t="s">
        <v>17</v>
      </c>
      <c r="L31" s="11" t="s">
        <v>18</v>
      </c>
      <c r="M31" s="11" t="s">
        <v>19</v>
      </c>
      <c r="N31" s="11" t="s">
        <v>20</v>
      </c>
      <c r="O31" s="11" t="s">
        <v>66</v>
      </c>
      <c r="P31" s="292" t="s">
        <v>131</v>
      </c>
    </row>
    <row r="32" spans="2:16" s="9" customFormat="1" ht="20.25" customHeight="1">
      <c r="B32" s="11" t="s">
        <v>67</v>
      </c>
      <c r="C32" s="14">
        <v>477.88099999999997</v>
      </c>
      <c r="D32" s="12">
        <v>632.32299999999998</v>
      </c>
      <c r="E32" s="12">
        <v>737.08</v>
      </c>
      <c r="F32" s="12">
        <v>902.06100000000004</v>
      </c>
      <c r="G32" s="12">
        <v>1027.6769999999999</v>
      </c>
      <c r="H32" s="12">
        <v>966.20100000000002</v>
      </c>
      <c r="I32" s="12">
        <v>879.66499999999996</v>
      </c>
      <c r="J32" s="12">
        <v>701.16700000000003</v>
      </c>
      <c r="K32" s="12">
        <v>725.36900000000003</v>
      </c>
      <c r="L32" s="12">
        <v>678.149</v>
      </c>
      <c r="M32" s="12">
        <v>716.33799999999997</v>
      </c>
      <c r="N32" s="12">
        <v>788.54200000000003</v>
      </c>
      <c r="O32" s="12">
        <f t="shared" ref="O32:O33" si="0">SUM(C32:N32)</f>
        <v>9232.4529999999995</v>
      </c>
      <c r="P32" s="12">
        <f>SUM(C32:M32)</f>
        <v>8443.9110000000001</v>
      </c>
    </row>
    <row r="33" spans="2:16" s="9" customFormat="1" ht="20.25" customHeight="1">
      <c r="B33" s="11" t="s">
        <v>86</v>
      </c>
      <c r="C33" s="14">
        <v>642.78099999999995</v>
      </c>
      <c r="D33" s="12">
        <v>774.69</v>
      </c>
      <c r="E33" s="12">
        <v>870.03399999999999</v>
      </c>
      <c r="F33" s="12">
        <v>944.11900000000003</v>
      </c>
      <c r="G33" s="12">
        <v>1104.499</v>
      </c>
      <c r="H33" s="12">
        <v>1008.6660000000001</v>
      </c>
      <c r="I33" s="12">
        <v>943.803</v>
      </c>
      <c r="J33" s="12">
        <v>767.19299999999998</v>
      </c>
      <c r="K33" s="12">
        <v>776.96600000000001</v>
      </c>
      <c r="L33" s="12">
        <v>695.28</v>
      </c>
      <c r="M33" s="12">
        <v>747.56</v>
      </c>
      <c r="N33" s="12">
        <v>810.17700000000002</v>
      </c>
      <c r="O33" s="12">
        <f t="shared" si="0"/>
        <v>10085.768</v>
      </c>
      <c r="P33" s="12">
        <f t="shared" ref="P33:P34" si="1">SUM(C33:M33)</f>
        <v>9275.5910000000003</v>
      </c>
    </row>
    <row r="34" spans="2:16" s="9" customFormat="1" ht="20.25" customHeight="1">
      <c r="B34" s="11" t="s">
        <v>109</v>
      </c>
      <c r="C34" s="14">
        <v>674.32</v>
      </c>
      <c r="D34" s="12">
        <v>841.34799999999996</v>
      </c>
      <c r="E34" s="12">
        <v>931.99099999999999</v>
      </c>
      <c r="F34" s="12">
        <v>993.91</v>
      </c>
      <c r="G34" s="12">
        <v>1149.7550000000001</v>
      </c>
      <c r="H34" s="12">
        <v>1063.8050000000001</v>
      </c>
      <c r="I34" s="12">
        <v>984.78399999999999</v>
      </c>
      <c r="J34" s="12">
        <v>809.53599999999994</v>
      </c>
      <c r="K34" s="12">
        <v>812.33100000000002</v>
      </c>
      <c r="L34" s="12">
        <v>760.28499999999997</v>
      </c>
      <c r="M34" s="12">
        <v>752.42200000000003</v>
      </c>
      <c r="N34" s="12">
        <v>868.75</v>
      </c>
      <c r="O34" s="12">
        <f>SUM(C34:N34)</f>
        <v>10643.237000000001</v>
      </c>
      <c r="P34" s="12">
        <f t="shared" si="1"/>
        <v>9774.487000000001</v>
      </c>
    </row>
    <row r="35" spans="2:16" s="9" customFormat="1" ht="20.25" customHeight="1">
      <c r="B35" s="11" t="s">
        <v>110</v>
      </c>
      <c r="C35" s="14">
        <v>683.803</v>
      </c>
      <c r="D35" s="12">
        <v>846.52700000000004</v>
      </c>
      <c r="E35" s="12">
        <v>915.51800000000003</v>
      </c>
      <c r="F35" s="12">
        <v>1013.5940000000001</v>
      </c>
      <c r="G35" s="12">
        <v>1144.9839999999999</v>
      </c>
      <c r="H35" s="12">
        <v>1065.165</v>
      </c>
      <c r="I35" s="12">
        <v>987.73699999999997</v>
      </c>
      <c r="J35" s="12">
        <v>828.08</v>
      </c>
      <c r="K35" s="12">
        <v>818.30200000000002</v>
      </c>
      <c r="L35" s="12">
        <v>764.726</v>
      </c>
      <c r="M35" s="12">
        <v>813.28899999999999</v>
      </c>
      <c r="N35" s="12">
        <v>876.74</v>
      </c>
      <c r="O35" s="12">
        <f>SUM(C35:N35)</f>
        <v>10758.465</v>
      </c>
      <c r="P35" s="12">
        <f>SUM(C35:N35)</f>
        <v>10758.465</v>
      </c>
    </row>
    <row r="36" spans="2:16" s="7" customFormat="1" ht="17.25" customHeight="1">
      <c r="C36" s="234" t="s">
        <v>92</v>
      </c>
    </row>
    <row r="37" spans="2:16" s="7" customFormat="1" ht="14.25"/>
    <row r="38" spans="2:16" s="7" customFormat="1" ht="14.25"/>
    <row r="46" spans="2:16"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</row>
    <row r="47" spans="2:16"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</row>
    <row r="49" spans="4:14"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</row>
    <row r="50" spans="4:14"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</row>
  </sheetData>
  <phoneticPr fontId="3"/>
  <pageMargins left="0.86614173228346458" right="0.74803149606299213" top="0.78740157480314965" bottom="0" header="0.51181102362204722" footer="0.51181102362204722"/>
  <pageSetup paperSize="9" scale="85" orientation="landscape" r:id="rId1"/>
  <headerFooter alignWithMargins="0">
    <oddHeader>&amp;R&amp;20資料２－４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P50"/>
  <sheetViews>
    <sheetView showZeros="0" view="pageBreakPreview" zoomScale="70" zoomScaleNormal="85" zoomScaleSheetLayoutView="70" workbookViewId="0">
      <selection activeCell="C2" sqref="C2"/>
    </sheetView>
  </sheetViews>
  <sheetFormatPr defaultRowHeight="13.5"/>
  <cols>
    <col min="1" max="1" width="5.125" style="5" customWidth="1"/>
    <col min="2" max="2" width="11.75" style="5" customWidth="1"/>
    <col min="3" max="14" width="9.625" style="5" customWidth="1"/>
    <col min="15" max="15" width="9.375" style="5" customWidth="1"/>
    <col min="16" max="16" width="9.875" style="5" hidden="1" customWidth="1"/>
    <col min="17" max="17" width="1.5" style="5" customWidth="1"/>
    <col min="18" max="18" width="1.875" style="5" customWidth="1"/>
    <col min="19" max="16384" width="9" style="5"/>
  </cols>
  <sheetData>
    <row r="1" spans="2:15" s="1" customFormat="1" ht="30.75" customHeight="1">
      <c r="B1" s="171" t="s">
        <v>121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 ht="27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7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7.7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7.7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7.7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7.7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7.7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7.7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7.7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7.7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7.7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7.7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7.7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7.7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5" customFormat="1" ht="27.7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8" t="s">
        <v>65</v>
      </c>
    </row>
    <row r="17" spans="2:16" s="9" customFormat="1" ht="19.5" customHeight="1">
      <c r="B17" s="11" t="s">
        <v>69</v>
      </c>
      <c r="C17" s="11" t="s">
        <v>9</v>
      </c>
      <c r="D17" s="11" t="s">
        <v>10</v>
      </c>
      <c r="E17" s="11" t="s">
        <v>11</v>
      </c>
      <c r="F17" s="11" t="s">
        <v>12</v>
      </c>
      <c r="G17" s="11" t="s">
        <v>13</v>
      </c>
      <c r="H17" s="11" t="s">
        <v>14</v>
      </c>
      <c r="I17" s="11" t="s">
        <v>15</v>
      </c>
      <c r="J17" s="11" t="s">
        <v>16</v>
      </c>
      <c r="K17" s="11" t="s">
        <v>17</v>
      </c>
      <c r="L17" s="11" t="s">
        <v>18</v>
      </c>
      <c r="M17" s="11" t="s">
        <v>19</v>
      </c>
      <c r="N17" s="11" t="s">
        <v>20</v>
      </c>
      <c r="O17" s="11" t="s">
        <v>66</v>
      </c>
      <c r="P17" s="292" t="s">
        <v>131</v>
      </c>
    </row>
    <row r="18" spans="2:16" s="9" customFormat="1" ht="22.5" customHeight="1">
      <c r="B18" s="11" t="s">
        <v>67</v>
      </c>
      <c r="C18" s="12">
        <v>21.1</v>
      </c>
      <c r="D18" s="12">
        <v>43.2</v>
      </c>
      <c r="E18" s="12">
        <v>49.1</v>
      </c>
      <c r="F18" s="12">
        <v>72</v>
      </c>
      <c r="G18" s="12">
        <v>100.7</v>
      </c>
      <c r="H18" s="12">
        <v>84</v>
      </c>
      <c r="I18" s="12">
        <v>68</v>
      </c>
      <c r="J18" s="12">
        <v>46.1</v>
      </c>
      <c r="K18" s="12">
        <v>59.9</v>
      </c>
      <c r="L18" s="12">
        <v>47.8</v>
      </c>
      <c r="M18" s="12">
        <v>38.700000000000003</v>
      </c>
      <c r="N18" s="12">
        <v>53.2</v>
      </c>
      <c r="O18" s="12">
        <f>SUM(C18:N18)</f>
        <v>683.80000000000007</v>
      </c>
      <c r="P18" s="12">
        <f>SUM(C18:M18)</f>
        <v>630.6</v>
      </c>
    </row>
    <row r="19" spans="2:16" s="9" customFormat="1" ht="22.5" customHeight="1">
      <c r="B19" s="11" t="s">
        <v>86</v>
      </c>
      <c r="C19" s="12">
        <v>44.1</v>
      </c>
      <c r="D19" s="12">
        <v>69.099999999999994</v>
      </c>
      <c r="E19" s="12">
        <v>71.400000000000006</v>
      </c>
      <c r="F19" s="12">
        <v>74.400000000000006</v>
      </c>
      <c r="G19" s="12">
        <v>114.5</v>
      </c>
      <c r="H19" s="12">
        <v>77</v>
      </c>
      <c r="I19" s="12">
        <v>62.3</v>
      </c>
      <c r="J19" s="12">
        <v>49.8</v>
      </c>
      <c r="K19" s="12">
        <v>58.1</v>
      </c>
      <c r="L19" s="12">
        <v>44.5</v>
      </c>
      <c r="M19" s="12">
        <v>39.799999999999997</v>
      </c>
      <c r="N19" s="12">
        <v>49.4</v>
      </c>
      <c r="O19" s="12">
        <f t="shared" ref="O19:O21" si="0">SUM(C19:N19)</f>
        <v>754.39999999999986</v>
      </c>
      <c r="P19" s="12">
        <f t="shared" ref="P19:P20" si="1">SUM(C19:M19)</f>
        <v>704.99999999999989</v>
      </c>
    </row>
    <row r="20" spans="2:16" s="9" customFormat="1" ht="22.5" customHeight="1">
      <c r="B20" s="11" t="s">
        <v>89</v>
      </c>
      <c r="C20" s="12">
        <v>46.7</v>
      </c>
      <c r="D20" s="12">
        <v>74.2</v>
      </c>
      <c r="E20" s="12">
        <v>72.099999999999994</v>
      </c>
      <c r="F20" s="12">
        <v>80.599999999999994</v>
      </c>
      <c r="G20" s="12">
        <v>103.8</v>
      </c>
      <c r="H20" s="12">
        <v>71.7</v>
      </c>
      <c r="I20" s="12">
        <v>63.3</v>
      </c>
      <c r="J20" s="12">
        <v>49.3</v>
      </c>
      <c r="K20" s="12">
        <v>56.6</v>
      </c>
      <c r="L20" s="12">
        <v>44.5</v>
      </c>
      <c r="M20" s="12">
        <v>40.1</v>
      </c>
      <c r="N20" s="12">
        <v>53.5</v>
      </c>
      <c r="O20" s="12">
        <f t="shared" si="0"/>
        <v>756.4</v>
      </c>
      <c r="P20" s="12">
        <f t="shared" si="1"/>
        <v>702.9</v>
      </c>
    </row>
    <row r="21" spans="2:16" s="9" customFormat="1" ht="22.5" customHeight="1">
      <c r="B21" s="11" t="s">
        <v>110</v>
      </c>
      <c r="C21" s="12">
        <v>42.3</v>
      </c>
      <c r="D21" s="12">
        <v>69.5</v>
      </c>
      <c r="E21" s="12">
        <v>65.8</v>
      </c>
      <c r="F21" s="12">
        <v>66.3</v>
      </c>
      <c r="G21" s="12">
        <v>93.8</v>
      </c>
      <c r="H21" s="12">
        <v>71.400000000000006</v>
      </c>
      <c r="I21" s="12">
        <v>59.3</v>
      </c>
      <c r="J21" s="12">
        <v>50</v>
      </c>
      <c r="K21" s="12">
        <v>54.1</v>
      </c>
      <c r="L21" s="12">
        <v>45.4</v>
      </c>
      <c r="M21" s="12">
        <v>46.6</v>
      </c>
      <c r="N21" s="12">
        <v>49</v>
      </c>
      <c r="O21" s="12">
        <f t="shared" si="0"/>
        <v>713.50000000000011</v>
      </c>
      <c r="P21" s="12">
        <f>SUM(C21:N21)</f>
        <v>713.50000000000011</v>
      </c>
    </row>
    <row r="22" spans="2:16" s="7" customFormat="1" ht="10.5" customHeight="1">
      <c r="C22" s="234" t="s">
        <v>92</v>
      </c>
    </row>
    <row r="46" spans="4:14"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</row>
    <row r="47" spans="4:14"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</row>
    <row r="49" spans="4:14"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</row>
    <row r="50" spans="4:14"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</row>
  </sheetData>
  <phoneticPr fontId="3"/>
  <pageMargins left="0.78740157480314965" right="0" top="0.98425196850393704" bottom="0" header="0.51181102362204722" footer="0.51181102362204722"/>
  <pageSetup paperSize="9" scale="88" orientation="landscape" r:id="rId1"/>
  <headerFooter alignWithMargins="0">
    <oddHeader>&amp;R&amp;20資料２－５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50"/>
  <sheetViews>
    <sheetView showZeros="0" view="pageBreakPreview" topLeftCell="B1" zoomScale="70" zoomScaleNormal="85" zoomScaleSheetLayoutView="70" workbookViewId="0">
      <selection activeCell="C2" sqref="C2"/>
    </sheetView>
  </sheetViews>
  <sheetFormatPr defaultRowHeight="13.5"/>
  <cols>
    <col min="1" max="1" width="5.125" style="5" customWidth="1"/>
    <col min="2" max="2" width="11.875" style="5" customWidth="1"/>
    <col min="3" max="14" width="9.125" style="5" customWidth="1"/>
    <col min="15" max="15" width="9.625" style="5" customWidth="1"/>
    <col min="16" max="16" width="9.375" style="5" hidden="1" customWidth="1"/>
    <col min="17" max="17" width="1.5" style="5" customWidth="1"/>
    <col min="18" max="24" width="9.75" style="5" customWidth="1"/>
    <col min="25" max="16384" width="9" style="5"/>
  </cols>
  <sheetData>
    <row r="1" spans="2:15" s="1" customFormat="1" ht="30.75" customHeight="1">
      <c r="B1" s="171" t="s">
        <v>122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0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0.2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0.2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0.2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0.2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0.2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0.2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0.2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0.2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0.2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0.2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0.2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0.2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 ht="20.25" customHeigh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 ht="20.25" customHeigh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 ht="20.25" customHeight="1">
      <c r="B18" s="2"/>
      <c r="C18" s="3"/>
      <c r="D18" s="3"/>
      <c r="E18" s="3"/>
      <c r="F18" s="3"/>
      <c r="G18" s="277"/>
      <c r="H18" s="278"/>
      <c r="I18" s="3"/>
      <c r="J18" s="3"/>
      <c r="K18" s="3"/>
      <c r="L18" s="3"/>
      <c r="M18" s="3"/>
      <c r="N18" s="3"/>
      <c r="O18" s="3"/>
    </row>
    <row r="19" spans="2:16" s="1" customFormat="1" ht="20.25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s="7" customFormat="1" ht="19.5" customHeight="1">
      <c r="O20" s="8" t="s">
        <v>65</v>
      </c>
    </row>
    <row r="21" spans="2:16" s="9" customFormat="1" ht="18.75" customHeight="1">
      <c r="B21" s="11" t="s">
        <v>70</v>
      </c>
      <c r="C21" s="11" t="s">
        <v>9</v>
      </c>
      <c r="D21" s="11" t="s">
        <v>10</v>
      </c>
      <c r="E21" s="11" t="s">
        <v>11</v>
      </c>
      <c r="F21" s="11" t="s">
        <v>12</v>
      </c>
      <c r="G21" s="11" t="s">
        <v>13</v>
      </c>
      <c r="H21" s="11" t="s">
        <v>14</v>
      </c>
      <c r="I21" s="11" t="s">
        <v>15</v>
      </c>
      <c r="J21" s="11" t="s">
        <v>16</v>
      </c>
      <c r="K21" s="11" t="s">
        <v>17</v>
      </c>
      <c r="L21" s="11" t="s">
        <v>18</v>
      </c>
      <c r="M21" s="11" t="s">
        <v>19</v>
      </c>
      <c r="N21" s="11" t="s">
        <v>20</v>
      </c>
      <c r="O21" s="11" t="s">
        <v>66</v>
      </c>
      <c r="P21" s="292" t="s">
        <v>131</v>
      </c>
    </row>
    <row r="22" spans="2:16" s="9" customFormat="1" ht="20.25" customHeight="1">
      <c r="B22" s="11" t="s">
        <v>67</v>
      </c>
      <c r="C22" s="12">
        <v>68.2</v>
      </c>
      <c r="D22" s="12">
        <v>75.400000000000006</v>
      </c>
      <c r="E22" s="12">
        <v>66.400000000000006</v>
      </c>
      <c r="F22" s="12">
        <v>98.9</v>
      </c>
      <c r="G22" s="12">
        <v>172.2</v>
      </c>
      <c r="H22" s="12">
        <v>86.9</v>
      </c>
      <c r="I22" s="12">
        <v>68.599999999999994</v>
      </c>
      <c r="J22" s="13">
        <v>49.8</v>
      </c>
      <c r="K22" s="13">
        <v>60.4</v>
      </c>
      <c r="L22" s="12">
        <v>40</v>
      </c>
      <c r="M22" s="12">
        <v>36.700000000000003</v>
      </c>
      <c r="N22" s="12">
        <v>55.7</v>
      </c>
      <c r="O22" s="12">
        <f>SUM(C22:N22)</f>
        <v>879.2</v>
      </c>
      <c r="P22" s="12">
        <f>SUM(C22:M22)</f>
        <v>823.5</v>
      </c>
    </row>
    <row r="23" spans="2:16" s="9" customFormat="1" ht="20.25" customHeight="1">
      <c r="B23" s="11" t="s">
        <v>86</v>
      </c>
      <c r="C23" s="12">
        <v>67.680000000000007</v>
      </c>
      <c r="D23" s="12">
        <v>76.481999999999999</v>
      </c>
      <c r="E23" s="12">
        <v>74.819999999999993</v>
      </c>
      <c r="F23" s="12">
        <v>107.82599999999999</v>
      </c>
      <c r="G23" s="12">
        <v>169.536</v>
      </c>
      <c r="H23" s="12">
        <v>84.108000000000004</v>
      </c>
      <c r="I23" s="12">
        <v>65.067999999999998</v>
      </c>
      <c r="J23" s="13">
        <v>48.600999999999999</v>
      </c>
      <c r="K23" s="13">
        <v>58.877000000000002</v>
      </c>
      <c r="L23" s="12">
        <v>38.564999999999998</v>
      </c>
      <c r="M23" s="12">
        <v>36.795999999999999</v>
      </c>
      <c r="N23" s="12">
        <v>53.936</v>
      </c>
      <c r="O23" s="12">
        <f t="shared" ref="O23:O25" si="0">SUM(C23:N23)</f>
        <v>882.29499999999996</v>
      </c>
      <c r="P23" s="12">
        <f t="shared" ref="P23:P24" si="1">SUM(C23:M23)</f>
        <v>828.35899999999992</v>
      </c>
    </row>
    <row r="24" spans="2:16" s="9" customFormat="1" ht="20.25" customHeight="1">
      <c r="B24" s="11" t="s">
        <v>89</v>
      </c>
      <c r="C24" s="12">
        <v>63.161999999999999</v>
      </c>
      <c r="D24" s="12">
        <v>74.504000000000005</v>
      </c>
      <c r="E24" s="12">
        <v>73.724000000000004</v>
      </c>
      <c r="F24" s="12">
        <v>107.18300000000001</v>
      </c>
      <c r="G24" s="12">
        <v>169.29300000000001</v>
      </c>
      <c r="H24" s="12">
        <v>82.35</v>
      </c>
      <c r="I24" s="12">
        <v>63.939</v>
      </c>
      <c r="J24" s="13">
        <v>48.290999999999997</v>
      </c>
      <c r="K24" s="13">
        <v>57.292000000000002</v>
      </c>
      <c r="L24" s="12">
        <v>40.363999999999997</v>
      </c>
      <c r="M24" s="12">
        <v>34.915999999999997</v>
      </c>
      <c r="N24" s="12">
        <v>53.7</v>
      </c>
      <c r="O24" s="12">
        <f t="shared" si="0"/>
        <v>868.71800000000007</v>
      </c>
      <c r="P24" s="12">
        <f t="shared" si="1"/>
        <v>815.01800000000003</v>
      </c>
    </row>
    <row r="25" spans="2:16" s="9" customFormat="1" ht="20.25" customHeight="1">
      <c r="B25" s="11" t="s">
        <v>110</v>
      </c>
      <c r="C25" s="12">
        <v>59.63</v>
      </c>
      <c r="D25" s="12">
        <v>75.468999999999994</v>
      </c>
      <c r="E25" s="12">
        <v>71.361999999999995</v>
      </c>
      <c r="F25" s="12">
        <v>99.965999999999994</v>
      </c>
      <c r="G25" s="12">
        <v>156.88999999999999</v>
      </c>
      <c r="H25" s="12">
        <v>79.584000000000003</v>
      </c>
      <c r="I25" s="12">
        <v>63.713000000000001</v>
      </c>
      <c r="J25" s="13">
        <v>49.350999999999999</v>
      </c>
      <c r="K25" s="13">
        <v>55.335000000000001</v>
      </c>
      <c r="L25" s="12">
        <v>38.365000000000002</v>
      </c>
      <c r="M25" s="12">
        <v>34.923000000000002</v>
      </c>
      <c r="N25" s="12">
        <v>51.636000000000003</v>
      </c>
      <c r="O25" s="12">
        <f t="shared" si="0"/>
        <v>836.22399999999993</v>
      </c>
      <c r="P25" s="12">
        <f>SUM(C25:N25)</f>
        <v>836.22399999999993</v>
      </c>
    </row>
    <row r="26" spans="2:16" s="7" customFormat="1" ht="14.25" customHeight="1">
      <c r="C26" s="234" t="s">
        <v>92</v>
      </c>
      <c r="D26" s="157"/>
      <c r="E26" s="157"/>
      <c r="F26" s="157"/>
      <c r="G26" s="158"/>
      <c r="H26" s="158"/>
      <c r="I26" s="158"/>
      <c r="J26" s="158"/>
    </row>
    <row r="27" spans="2:16" s="7" customFormat="1" ht="14.25"/>
    <row r="28" spans="2:16" s="7" customFormat="1" ht="14.25"/>
    <row r="29" spans="2:16" s="7" customFormat="1" ht="14.25"/>
    <row r="46" spans="4:14"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</row>
    <row r="47" spans="4:14"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</row>
    <row r="49" spans="4:14"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</row>
    <row r="50" spans="4:14"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</row>
  </sheetData>
  <phoneticPr fontId="3"/>
  <pageMargins left="0.59055118110236227" right="0" top="0.98425196850393704" bottom="0" header="0.6" footer="0.51181102362204722"/>
  <pageSetup paperSize="9" scale="96" orientation="landscape" r:id="rId1"/>
  <headerFooter alignWithMargins="0">
    <oddHeader>&amp;R&amp;20資料２－６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N50"/>
  <sheetViews>
    <sheetView view="pageBreakPreview" zoomScale="70" zoomScaleNormal="75" zoomScaleSheetLayoutView="70" workbookViewId="0">
      <selection activeCell="G3" sqref="G3"/>
    </sheetView>
  </sheetViews>
  <sheetFormatPr defaultRowHeight="13.5"/>
  <cols>
    <col min="1" max="1" width="2" style="18" customWidth="1"/>
    <col min="2" max="10" width="16.625" style="18" customWidth="1"/>
    <col min="11" max="16384" width="9" style="18"/>
  </cols>
  <sheetData>
    <row r="1" spans="2:10" ht="17.25" customHeight="1">
      <c r="C1" s="19"/>
      <c r="D1" s="19"/>
      <c r="G1" s="19"/>
      <c r="H1" s="19"/>
      <c r="J1" s="20"/>
    </row>
    <row r="2" spans="2:10" ht="31.5" customHeight="1">
      <c r="B2" s="172" t="s">
        <v>123</v>
      </c>
      <c r="C2" s="173"/>
      <c r="D2" s="173"/>
      <c r="E2" s="173"/>
      <c r="F2" s="173"/>
      <c r="G2" s="173"/>
      <c r="H2" s="173"/>
      <c r="I2" s="173"/>
      <c r="J2" s="173"/>
    </row>
    <row r="3" spans="2:10" ht="22.5" customHeight="1" thickBot="1">
      <c r="B3" s="21"/>
      <c r="C3" s="22"/>
      <c r="D3" s="22"/>
      <c r="E3" s="21"/>
      <c r="F3" s="21"/>
      <c r="G3" s="22"/>
      <c r="H3" s="22"/>
      <c r="J3" s="23" t="s">
        <v>47</v>
      </c>
    </row>
    <row r="4" spans="2:10" ht="31.5" customHeight="1">
      <c r="B4" s="174"/>
      <c r="C4" s="300" t="s">
        <v>71</v>
      </c>
      <c r="D4" s="301"/>
      <c r="E4" s="301"/>
      <c r="F4" s="302"/>
      <c r="G4" s="300" t="s">
        <v>72</v>
      </c>
      <c r="H4" s="301"/>
      <c r="I4" s="301"/>
      <c r="J4" s="302"/>
    </row>
    <row r="5" spans="2:10" ht="31.5" customHeight="1" thickBot="1">
      <c r="B5" s="175"/>
      <c r="C5" s="24" t="s">
        <v>110</v>
      </c>
      <c r="D5" s="25" t="s">
        <v>125</v>
      </c>
      <c r="E5" s="26" t="s">
        <v>73</v>
      </c>
      <c r="F5" s="27" t="s">
        <v>74</v>
      </c>
      <c r="G5" s="24" t="s">
        <v>110</v>
      </c>
      <c r="H5" s="25" t="s">
        <v>125</v>
      </c>
      <c r="I5" s="28" t="s">
        <v>73</v>
      </c>
      <c r="J5" s="29" t="s">
        <v>74</v>
      </c>
    </row>
    <row r="6" spans="2:10" s="30" customFormat="1" ht="31.5" customHeight="1">
      <c r="B6" s="31" t="s">
        <v>9</v>
      </c>
      <c r="C6" s="32">
        <v>509221</v>
      </c>
      <c r="D6" s="33">
        <v>493428</v>
      </c>
      <c r="E6" s="34">
        <f t="shared" ref="E6" si="0">C6/D6</f>
        <v>1.0320066960123868</v>
      </c>
      <c r="F6" s="35">
        <f t="shared" ref="F6" si="1">C6-D6</f>
        <v>15793</v>
      </c>
      <c r="G6" s="36">
        <v>683803</v>
      </c>
      <c r="H6" s="37">
        <v>674320</v>
      </c>
      <c r="I6" s="34">
        <f t="shared" ref="I6" si="2">G6/H6</f>
        <v>1.0140630561157906</v>
      </c>
      <c r="J6" s="229">
        <f t="shared" ref="J6" si="3">G6-H6</f>
        <v>9483</v>
      </c>
    </row>
    <row r="7" spans="2:10" s="30" customFormat="1" ht="31.5" customHeight="1">
      <c r="B7" s="38" t="s">
        <v>10</v>
      </c>
      <c r="C7" s="39">
        <v>476167</v>
      </c>
      <c r="D7" s="40">
        <v>436960</v>
      </c>
      <c r="E7" s="41">
        <f>IF(C7=0,"",C7/D7)</f>
        <v>1.0897267484437936</v>
      </c>
      <c r="F7" s="42">
        <f>IF(C7=0,"",C7-D7)</f>
        <v>39207</v>
      </c>
      <c r="G7" s="39">
        <v>846527</v>
      </c>
      <c r="H7" s="40">
        <v>841348</v>
      </c>
      <c r="I7" s="41">
        <f>IF(G7=0,"",G7/H7)</f>
        <v>1.0061555979214309</v>
      </c>
      <c r="J7" s="43">
        <f>IF(G7=0,"",G7-H7)</f>
        <v>5179</v>
      </c>
    </row>
    <row r="8" spans="2:10" s="30" customFormat="1" ht="31.5" customHeight="1">
      <c r="B8" s="38" t="s">
        <v>11</v>
      </c>
      <c r="C8" s="39">
        <v>471600</v>
      </c>
      <c r="D8" s="40">
        <v>441415</v>
      </c>
      <c r="E8" s="41">
        <f t="shared" ref="E8:E17" si="4">IF(C8=0,"",C8/D8)</f>
        <v>1.0683823612700067</v>
      </c>
      <c r="F8" s="42">
        <f t="shared" ref="F8:F17" si="5">IF(C8=0,"",C8-D8)</f>
        <v>30185</v>
      </c>
      <c r="G8" s="39">
        <v>915518</v>
      </c>
      <c r="H8" s="40">
        <v>931991</v>
      </c>
      <c r="I8" s="41">
        <f t="shared" ref="I8:I17" si="6">IF(G8=0,"",G8/H8)</f>
        <v>0.98232493661419473</v>
      </c>
      <c r="J8" s="43">
        <f t="shared" ref="J8:J17" si="7">IF(G8=0,"",G8-H8)</f>
        <v>-16473</v>
      </c>
    </row>
    <row r="9" spans="2:10" s="30" customFormat="1" ht="31.5" customHeight="1">
      <c r="B9" s="38" t="s">
        <v>12</v>
      </c>
      <c r="C9" s="39">
        <v>570071</v>
      </c>
      <c r="D9" s="40">
        <v>534994</v>
      </c>
      <c r="E9" s="41">
        <f t="shared" si="4"/>
        <v>1.0655652212922013</v>
      </c>
      <c r="F9" s="42">
        <f t="shared" si="5"/>
        <v>35077</v>
      </c>
      <c r="G9" s="39">
        <v>1013594</v>
      </c>
      <c r="H9" s="40">
        <v>993910</v>
      </c>
      <c r="I9" s="41">
        <f t="shared" si="6"/>
        <v>1.0198046100753588</v>
      </c>
      <c r="J9" s="43">
        <f t="shared" si="7"/>
        <v>19684</v>
      </c>
    </row>
    <row r="10" spans="2:10" s="30" customFormat="1" ht="31.5" customHeight="1">
      <c r="B10" s="38" t="s">
        <v>13</v>
      </c>
      <c r="C10" s="39">
        <v>658738</v>
      </c>
      <c r="D10" s="40">
        <v>665195</v>
      </c>
      <c r="E10" s="41">
        <f t="shared" si="4"/>
        <v>0.99029307195634364</v>
      </c>
      <c r="F10" s="42">
        <f t="shared" si="5"/>
        <v>-6457</v>
      </c>
      <c r="G10" s="39">
        <v>1144984</v>
      </c>
      <c r="H10" s="40">
        <v>1149755</v>
      </c>
      <c r="I10" s="41">
        <f t="shared" si="6"/>
        <v>0.99585042030693494</v>
      </c>
      <c r="J10" s="43">
        <f t="shared" si="7"/>
        <v>-4771</v>
      </c>
    </row>
    <row r="11" spans="2:10" s="30" customFormat="1" ht="31.5" customHeight="1">
      <c r="B11" s="38" t="s">
        <v>14</v>
      </c>
      <c r="C11" s="39">
        <v>572216</v>
      </c>
      <c r="D11" s="40">
        <v>565066</v>
      </c>
      <c r="E11" s="41">
        <f t="shared" si="4"/>
        <v>1.0126533891616201</v>
      </c>
      <c r="F11" s="42">
        <f t="shared" si="5"/>
        <v>7150</v>
      </c>
      <c r="G11" s="39">
        <v>1065165</v>
      </c>
      <c r="H11" s="40">
        <v>1063805</v>
      </c>
      <c r="I11" s="41">
        <f t="shared" si="6"/>
        <v>1.001278429787414</v>
      </c>
      <c r="J11" s="43">
        <f t="shared" si="7"/>
        <v>1360</v>
      </c>
    </row>
    <row r="12" spans="2:10" s="30" customFormat="1" ht="31.5" customHeight="1">
      <c r="B12" s="38" t="s">
        <v>15</v>
      </c>
      <c r="C12" s="44">
        <v>513672</v>
      </c>
      <c r="D12" s="45">
        <v>512819</v>
      </c>
      <c r="E12" s="41">
        <f t="shared" si="4"/>
        <v>1.001663354906897</v>
      </c>
      <c r="F12" s="42">
        <f t="shared" si="5"/>
        <v>853</v>
      </c>
      <c r="G12" s="44">
        <v>987737</v>
      </c>
      <c r="H12" s="45">
        <v>984784</v>
      </c>
      <c r="I12" s="41">
        <f t="shared" si="6"/>
        <v>1.0029986271101075</v>
      </c>
      <c r="J12" s="43">
        <f t="shared" si="7"/>
        <v>2953</v>
      </c>
    </row>
    <row r="13" spans="2:10" s="30" customFormat="1" ht="31.5" customHeight="1">
      <c r="B13" s="38" t="s">
        <v>16</v>
      </c>
      <c r="C13" s="44">
        <v>524541</v>
      </c>
      <c r="D13" s="45">
        <v>509245</v>
      </c>
      <c r="E13" s="41">
        <f t="shared" si="4"/>
        <v>1.0300366228436215</v>
      </c>
      <c r="F13" s="42">
        <f t="shared" si="5"/>
        <v>15296</v>
      </c>
      <c r="G13" s="44">
        <v>828080</v>
      </c>
      <c r="H13" s="45">
        <v>809536</v>
      </c>
      <c r="I13" s="41">
        <f t="shared" si="6"/>
        <v>1.0229069491659419</v>
      </c>
      <c r="J13" s="43">
        <f t="shared" si="7"/>
        <v>18544</v>
      </c>
    </row>
    <row r="14" spans="2:10" s="30" customFormat="1" ht="31.5" customHeight="1">
      <c r="B14" s="38" t="s">
        <v>17</v>
      </c>
      <c r="C14" s="44">
        <v>501923</v>
      </c>
      <c r="D14" s="45">
        <v>501879</v>
      </c>
      <c r="E14" s="41">
        <f t="shared" si="4"/>
        <v>1.0000876705341328</v>
      </c>
      <c r="F14" s="43">
        <f t="shared" si="5"/>
        <v>44</v>
      </c>
      <c r="G14" s="44">
        <v>818302</v>
      </c>
      <c r="H14" s="45">
        <v>812331</v>
      </c>
      <c r="I14" s="41">
        <f t="shared" si="6"/>
        <v>1.0073504519709331</v>
      </c>
      <c r="J14" s="43">
        <f t="shared" si="7"/>
        <v>5971</v>
      </c>
    </row>
    <row r="15" spans="2:10" s="30" customFormat="1" ht="31.5" customHeight="1">
      <c r="B15" s="38" t="s">
        <v>18</v>
      </c>
      <c r="C15" s="44">
        <v>470547</v>
      </c>
      <c r="D15" s="45">
        <v>458225</v>
      </c>
      <c r="E15" s="41">
        <f t="shared" si="4"/>
        <v>1.0268907196246386</v>
      </c>
      <c r="F15" s="43">
        <f t="shared" si="5"/>
        <v>12322</v>
      </c>
      <c r="G15" s="44">
        <v>764726</v>
      </c>
      <c r="H15" s="45">
        <v>760285</v>
      </c>
      <c r="I15" s="41">
        <f t="shared" si="6"/>
        <v>1.0058412305911599</v>
      </c>
      <c r="J15" s="43">
        <f t="shared" si="7"/>
        <v>4441</v>
      </c>
    </row>
    <row r="16" spans="2:10" s="30" customFormat="1" ht="31.5" customHeight="1">
      <c r="B16" s="38" t="s">
        <v>19</v>
      </c>
      <c r="C16" s="44">
        <v>469311</v>
      </c>
      <c r="D16" s="45">
        <v>470912</v>
      </c>
      <c r="E16" s="41">
        <f t="shared" si="4"/>
        <v>0.99660021405273169</v>
      </c>
      <c r="F16" s="43">
        <f t="shared" si="5"/>
        <v>-1601</v>
      </c>
      <c r="G16" s="44">
        <v>813289</v>
      </c>
      <c r="H16" s="45">
        <v>752422</v>
      </c>
      <c r="I16" s="41">
        <f t="shared" si="6"/>
        <v>1.0808947638426309</v>
      </c>
      <c r="J16" s="43">
        <f t="shared" si="7"/>
        <v>60867</v>
      </c>
    </row>
    <row r="17" spans="2:10" ht="31.5" customHeight="1" thickBot="1">
      <c r="B17" s="46" t="s">
        <v>20</v>
      </c>
      <c r="C17" s="227">
        <v>590724</v>
      </c>
      <c r="D17" s="263">
        <v>596098</v>
      </c>
      <c r="E17" s="41">
        <f t="shared" si="4"/>
        <v>0.99098470385741944</v>
      </c>
      <c r="F17" s="226">
        <f t="shared" si="5"/>
        <v>-5374</v>
      </c>
      <c r="G17" s="227">
        <v>876740</v>
      </c>
      <c r="H17" s="263">
        <v>868754</v>
      </c>
      <c r="I17" s="41">
        <f t="shared" si="6"/>
        <v>1.0091924756605437</v>
      </c>
      <c r="J17" s="230">
        <f t="shared" si="7"/>
        <v>7986</v>
      </c>
    </row>
    <row r="18" spans="2:10" ht="31.5" customHeight="1" thickBot="1">
      <c r="B18" s="47" t="s">
        <v>34</v>
      </c>
      <c r="C18" s="48">
        <f>SUM(C6:C17)</f>
        <v>6328731</v>
      </c>
      <c r="D18" s="48">
        <f>SUM(D6:D17)</f>
        <v>6186236</v>
      </c>
      <c r="E18" s="228">
        <f>IF(PRODUCT(C6:C17)=0,"-",C18/D18)</f>
        <v>1.0230342004411084</v>
      </c>
      <c r="F18" s="226">
        <f>IF(PRODUCT(C6:C17)=0,"-",C18-D18)</f>
        <v>142495</v>
      </c>
      <c r="G18" s="274">
        <f t="shared" ref="G18" si="8">SUM(G6:G17)</f>
        <v>10758465</v>
      </c>
      <c r="H18" s="48">
        <f t="shared" ref="H18" si="9">SUM(H6:H17)</f>
        <v>10643241</v>
      </c>
      <c r="I18" s="228">
        <f>IF(PRODUCT(G6:G17)=0,"-",G18/H18)</f>
        <v>1.0108260256438806</v>
      </c>
      <c r="J18" s="230">
        <f>IF(PRODUCT(G6:G17)=0,"-",G18-H18)</f>
        <v>115224</v>
      </c>
    </row>
    <row r="19" spans="2:10" ht="14.25" customHeight="1">
      <c r="C19" s="235" t="s">
        <v>90</v>
      </c>
      <c r="D19" s="49"/>
      <c r="E19" s="49"/>
      <c r="F19" s="49"/>
      <c r="G19" s="49"/>
      <c r="I19" s="49"/>
      <c r="J19" s="49"/>
    </row>
    <row r="20" spans="2:10" ht="15.75" customHeight="1">
      <c r="C20" s="234" t="s">
        <v>92</v>
      </c>
    </row>
    <row r="46" spans="4:14"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</row>
    <row r="47" spans="4:14"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</row>
    <row r="49" spans="4:14"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</row>
    <row r="50" spans="4:14"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</row>
  </sheetData>
  <mergeCells count="2">
    <mergeCell ref="C4:F4"/>
    <mergeCell ref="G4:J4"/>
  </mergeCells>
  <phoneticPr fontId="3"/>
  <pageMargins left="0.6" right="0.53" top="1.1399999999999999" bottom="0.62" header="0.84" footer="0.43"/>
  <pageSetup paperSize="9" scale="89" orientation="landscape" r:id="rId1"/>
  <headerFooter alignWithMargins="0">
    <oddHeader>&amp;R&amp;20資料２－７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合計</vt:lpstr>
      <vt:lpstr>直接入国外国人の推移（北海道）</vt:lpstr>
      <vt:lpstr>来道者輸送実績</vt:lpstr>
      <vt:lpstr>発地空港別来道者数</vt:lpstr>
      <vt:lpstr>着地空港別来道者数 </vt:lpstr>
      <vt:lpstr>航空機</vt:lpstr>
      <vt:lpstr>ＪＲ</vt:lpstr>
      <vt:lpstr>フェリー</vt:lpstr>
      <vt:lpstr>北海道と沖縄県の輸送実績</vt:lpstr>
      <vt:lpstr>訪日外国人の推移（全国）</vt:lpstr>
      <vt:lpstr>ＪＲ!Print_Area</vt:lpstr>
      <vt:lpstr>フェリー!Print_Area</vt:lpstr>
      <vt:lpstr>航空機!Print_Area</vt:lpstr>
      <vt:lpstr>合計!Print_Area</vt:lpstr>
      <vt:lpstr>'着地空港別来道者数 '!Print_Area</vt:lpstr>
      <vt:lpstr>'直接入国外国人の推移（北海道）'!Print_Area</vt:lpstr>
      <vt:lpstr>発地空港別来道者数!Print_Area</vt:lpstr>
      <vt:lpstr>'訪日外国人の推移（全国）'!Print_Area</vt:lpstr>
      <vt:lpstr>北海道と沖縄県の輸送実績!Print_Area</vt:lpstr>
      <vt:lpstr>来道者輸送実績!Print_Area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046516</dc:creator>
  <cp:lastModifiedBy>観光局</cp:lastModifiedBy>
  <cp:lastPrinted>2015-03-23T07:50:35Z</cp:lastPrinted>
  <dcterms:created xsi:type="dcterms:W3CDTF">2011-09-21T08:36:18Z</dcterms:created>
  <dcterms:modified xsi:type="dcterms:W3CDTF">2015-05-01T11:16:46Z</dcterms:modified>
</cp:coreProperties>
</file>