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73" sheetId="1" r:id="rId1"/>
    <sheet name="74" sheetId="2" r:id="rId2"/>
    <sheet name="75" sheetId="3" r:id="rId3"/>
  </sheets>
  <externalReferences>
    <externalReference r:id="rId4"/>
  </externalReferences>
  <definedNames>
    <definedName name="_xlnm.Print_Area" localSheetId="0">'73'!$A$1:$AQ$41</definedName>
    <definedName name="_xlnm.Print_Area" localSheetId="1">'74'!$A$1:$AT$18</definedName>
    <definedName name="_xlnm.Print_Area" localSheetId="2">'75'!$A$1:$AV$65</definedName>
    <definedName name="_xlnm.Print_Area">#REF!</definedName>
    <definedName name="_xlnm.Print_Titles" localSheetId="2">'75'!$1:$4</definedName>
    <definedName name="_xlnm.Print_Titles">#N/A</definedName>
    <definedName name="Z_293DF52C_1200_42BF_A78D_BB2AAB878329_.wvu.PrintArea" localSheetId="0" hidden="1">'73'!$A$1:$AQ$41</definedName>
    <definedName name="Z_293DF52C_1200_42BF_A78D_BB2AAB878329_.wvu.PrintArea" localSheetId="1" hidden="1">'74'!$A$1:$AT$18</definedName>
    <definedName name="Z_293DF52C_1200_42BF_A78D_BB2AAB878329_.wvu.PrintArea" localSheetId="2" hidden="1">'75'!$A$1:$AV$65</definedName>
    <definedName name="Z_293DF52C_1200_42BF_A78D_BB2AAB878329_.wvu.PrintTitles" localSheetId="2" hidden="1">'75'!$1:$4</definedName>
    <definedName name="Z_56D0106B_CB90_4499_A8AC_183481DC4CD8_.wvu.PrintArea" localSheetId="0" hidden="1">'73'!$A$1:$AQ$41</definedName>
    <definedName name="Z_56D0106B_CB90_4499_A8AC_183481DC4CD8_.wvu.PrintArea" localSheetId="1" hidden="1">'74'!$A$1:$AT$18</definedName>
    <definedName name="Z_56D0106B_CB90_4499_A8AC_183481DC4CD8_.wvu.PrintArea" localSheetId="2" hidden="1">'75'!$A$1:$AV$65</definedName>
    <definedName name="Z_56D0106B_CB90_4499_A8AC_183481DC4CD8_.wvu.PrintTitles" localSheetId="2" hidden="1">'75'!$1:$4</definedName>
    <definedName name="Z_81642AB8_0225_4BC4_B7AE_9E8C6C06FBF4_.wvu.PrintArea" localSheetId="0" hidden="1">'73'!$A$1:$AQ$41</definedName>
    <definedName name="Z_81642AB8_0225_4BC4_B7AE_9E8C6C06FBF4_.wvu.PrintArea" localSheetId="1" hidden="1">'74'!$A$1:$AT$18</definedName>
    <definedName name="Z_81642AB8_0225_4BC4_B7AE_9E8C6C06FBF4_.wvu.PrintArea" localSheetId="2" hidden="1">'75'!$A$1:$AV$65</definedName>
    <definedName name="Z_81642AB8_0225_4BC4_B7AE_9E8C6C06FBF4_.wvu.PrintTitles" localSheetId="2" hidden="1">'75'!$1:$4</definedName>
    <definedName name="Z_9FA15B25_8550_4830_A9CA_B59845F5CCBC_.wvu.PrintArea" localSheetId="0" hidden="1">'73'!$A$1:$AQ$41</definedName>
    <definedName name="Z_9FA15B25_8550_4830_A9CA_B59845F5CCBC_.wvu.PrintArea" localSheetId="1" hidden="1">'74'!$A$1:$AT$18</definedName>
    <definedName name="Z_9FA15B25_8550_4830_A9CA_B59845F5CCBC_.wvu.PrintArea" localSheetId="2" hidden="1">'75'!$A$1:$AV$65</definedName>
    <definedName name="Z_9FA15B25_8550_4830_A9CA_B59845F5CCBC_.wvu.PrintTitles" localSheetId="2" hidden="1">'75'!$1:$4</definedName>
    <definedName name="Z_D034F5BB_6E71_4F8C_9D99_72523C76DCDF_.wvu.PrintArea" localSheetId="0" hidden="1">'73'!$A$1:$AQ$41</definedName>
    <definedName name="Z_D034F5BB_6E71_4F8C_9D99_72523C76DCDF_.wvu.PrintArea" localSheetId="1" hidden="1">'74'!$A$1:$AT$18</definedName>
    <definedName name="Z_D034F5BB_6E71_4F8C_9D99_72523C76DCDF_.wvu.PrintArea" localSheetId="2" hidden="1">'75'!$A$1:$AV$65</definedName>
    <definedName name="Z_D034F5BB_6E71_4F8C_9D99_72523C76DCDF_.wvu.PrintTitles" localSheetId="2" hidden="1">'75'!$1:$4</definedName>
    <definedName name="Z_E9AFFCD5_0B0D_4F68_A5A8_B69D62648515_.wvu.PrintArea" localSheetId="0" hidden="1">'73'!$A$1:$AQ$41</definedName>
    <definedName name="Z_E9AFFCD5_0B0D_4F68_A5A8_B69D62648515_.wvu.PrintArea" localSheetId="1" hidden="1">'74'!$A$1:$AT$18</definedName>
    <definedName name="Z_E9AFFCD5_0B0D_4F68_A5A8_B69D62648515_.wvu.PrintArea" localSheetId="2" hidden="1">'75'!$A$1:$AV$65</definedName>
    <definedName name="Z_E9AFFCD5_0B0D_4F68_A5A8_B69D62648515_.wvu.PrintTitles" localSheetId="2" hidden="1">'75'!$1:$4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" i="3" l="1"/>
  <c r="AV6" i="3"/>
  <c r="AV7" i="3"/>
  <c r="AV8" i="3"/>
  <c r="AV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5" i="3"/>
  <c r="AV10" i="3" s="1"/>
  <c r="AV16" i="3"/>
  <c r="AV11" i="3" s="1"/>
  <c r="AV17" i="3"/>
  <c r="AV18" i="3"/>
  <c r="AV13" i="3" s="1"/>
  <c r="AV19" i="3"/>
  <c r="AV20" i="3"/>
  <c r="AV21" i="3"/>
  <c r="AV22" i="3"/>
  <c r="AV12" i="3" s="1"/>
  <c r="AV23" i="3"/>
  <c r="AV24" i="3"/>
  <c r="AV14" i="3" s="1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C5" i="2"/>
  <c r="AK5" i="2" s="1"/>
  <c r="B5" i="2" s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V5" i="2"/>
  <c r="X5" i="2"/>
  <c r="Y5" i="2"/>
  <c r="Z5" i="2"/>
  <c r="AA5" i="2"/>
  <c r="AC5" i="2"/>
  <c r="AD5" i="2"/>
  <c r="AE5" i="2"/>
  <c r="AF5" i="2"/>
  <c r="AG5" i="2"/>
  <c r="AH5" i="2"/>
  <c r="AI5" i="2"/>
  <c r="AJ5" i="2"/>
  <c r="AL5" i="2"/>
  <c r="AM5" i="2"/>
  <c r="AN5" i="2"/>
  <c r="AQ5" i="2"/>
  <c r="AR5" i="2"/>
  <c r="AS5" i="2"/>
  <c r="AT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R6" i="2"/>
  <c r="AS6" i="2"/>
  <c r="AK7" i="2"/>
  <c r="AQ7" i="2"/>
  <c r="B7" i="2" s="1"/>
  <c r="B6" i="2" s="1"/>
  <c r="AT7" i="2"/>
  <c r="AK8" i="2"/>
  <c r="B8" i="2" s="1"/>
  <c r="AQ8" i="2"/>
  <c r="AQ6" i="2" s="1"/>
  <c r="AT8" i="2"/>
  <c r="AT6" i="2" s="1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C5" i="1"/>
  <c r="D5" i="1"/>
  <c r="AK5" i="1" s="1"/>
  <c r="B5" i="1" s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V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L5" i="1"/>
  <c r="AQ5" i="1" s="1"/>
  <c r="AM5" i="1"/>
  <c r="AN5" i="1"/>
  <c r="AO5" i="1"/>
  <c r="F6" i="1"/>
  <c r="G6" i="1"/>
  <c r="H6" i="1"/>
  <c r="N6" i="1"/>
  <c r="O6" i="1"/>
  <c r="P6" i="1"/>
  <c r="V6" i="1"/>
  <c r="W6" i="1"/>
  <c r="X6" i="1"/>
  <c r="AD6" i="1"/>
  <c r="AE6" i="1"/>
  <c r="AF6" i="1"/>
  <c r="AL6" i="1"/>
  <c r="AM6" i="1"/>
  <c r="AN6" i="1"/>
  <c r="C7" i="1"/>
  <c r="AK7" i="1" s="1"/>
  <c r="D7" i="1"/>
  <c r="E7" i="1"/>
  <c r="AA7" i="1"/>
  <c r="AF7" i="1"/>
  <c r="AG7" i="1"/>
  <c r="AN7" i="1"/>
  <c r="AO7" i="1"/>
  <c r="AQ7" i="1"/>
  <c r="AK8" i="1"/>
  <c r="AQ8" i="1"/>
  <c r="AK9" i="1"/>
  <c r="B9" i="1" s="1"/>
  <c r="B7" i="1" s="1"/>
  <c r="AQ9" i="1"/>
  <c r="C10" i="1"/>
  <c r="C6" i="1" s="1"/>
  <c r="D10" i="1"/>
  <c r="D6" i="1" s="1"/>
  <c r="E10" i="1"/>
  <c r="E6" i="1" s="1"/>
  <c r="F10" i="1"/>
  <c r="G10" i="1"/>
  <c r="H10" i="1"/>
  <c r="I10" i="1"/>
  <c r="I6" i="1" s="1"/>
  <c r="J10" i="1"/>
  <c r="J6" i="1" s="1"/>
  <c r="K10" i="1"/>
  <c r="K6" i="1" s="1"/>
  <c r="L10" i="1"/>
  <c r="L6" i="1" s="1"/>
  <c r="M10" i="1"/>
  <c r="M6" i="1" s="1"/>
  <c r="N10" i="1"/>
  <c r="O10" i="1"/>
  <c r="P10" i="1"/>
  <c r="Q10" i="1"/>
  <c r="Q6" i="1" s="1"/>
  <c r="R10" i="1"/>
  <c r="R6" i="1" s="1"/>
  <c r="S10" i="1"/>
  <c r="S6" i="1" s="1"/>
  <c r="T10" i="1"/>
  <c r="T6" i="1" s="1"/>
  <c r="U10" i="1"/>
  <c r="U6" i="1" s="1"/>
  <c r="V10" i="1"/>
  <c r="W10" i="1"/>
  <c r="X10" i="1"/>
  <c r="Y10" i="1"/>
  <c r="Y6" i="1" s="1"/>
  <c r="Z10" i="1"/>
  <c r="Z6" i="1" s="1"/>
  <c r="AA10" i="1"/>
  <c r="AA6" i="1" s="1"/>
  <c r="AB10" i="1"/>
  <c r="AB6" i="1" s="1"/>
  <c r="AC10" i="1"/>
  <c r="AC6" i="1" s="1"/>
  <c r="AD10" i="1"/>
  <c r="AE10" i="1"/>
  <c r="AF10" i="1"/>
  <c r="AG10" i="1"/>
  <c r="AG6" i="1" s="1"/>
  <c r="AH10" i="1"/>
  <c r="AH6" i="1" s="1"/>
  <c r="AI10" i="1"/>
  <c r="AI6" i="1" s="1"/>
  <c r="AJ10" i="1"/>
  <c r="AJ6" i="1" s="1"/>
  <c r="AL10" i="1"/>
  <c r="AM10" i="1"/>
  <c r="AN10" i="1"/>
  <c r="AO10" i="1"/>
  <c r="AO6" i="1" s="1"/>
  <c r="AP10" i="1"/>
  <c r="AP6" i="1" s="1"/>
  <c r="AK12" i="1"/>
  <c r="B12" i="1" s="1"/>
  <c r="AQ12" i="1"/>
  <c r="AK13" i="1"/>
  <c r="B13" i="1" s="1"/>
  <c r="AQ13" i="1"/>
  <c r="AK14" i="1"/>
  <c r="B14" i="1" s="1"/>
  <c r="AQ14" i="1"/>
  <c r="AQ10" i="1" s="1"/>
  <c r="AQ6" i="1" s="1"/>
  <c r="B15" i="1"/>
  <c r="AK15" i="1"/>
  <c r="AQ15" i="1"/>
  <c r="AK16" i="1"/>
  <c r="B16" i="1" s="1"/>
  <c r="AQ16" i="1"/>
  <c r="AK17" i="1"/>
  <c r="B17" i="1" s="1"/>
  <c r="AQ17" i="1"/>
  <c r="AK18" i="1"/>
  <c r="B18" i="1" s="1"/>
  <c r="AQ18" i="1"/>
  <c r="AK19" i="1"/>
  <c r="B19" i="1" s="1"/>
  <c r="A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K10" i="1" l="1"/>
  <c r="B10" i="1" s="1"/>
  <c r="B8" i="1"/>
  <c r="B6" i="1" s="1"/>
  <c r="AK6" i="1" l="1"/>
</calcChain>
</file>

<file path=xl/sharedStrings.xml><?xml version="1.0" encoding="utf-8"?>
<sst xmlns="http://schemas.openxmlformats.org/spreadsheetml/2006/main" count="972" uniqueCount="167">
  <si>
    <t>注　「管内一円」は、「行商」、「臨時営業(5年)」、「道内一円」は、「自動車営業」の許可等件数を計上すること。</t>
    <phoneticPr fontId="6"/>
  </si>
  <si>
    <t>資料　保健所集計</t>
    <phoneticPr fontId="6"/>
  </si>
  <si>
    <t>-</t>
  </si>
  <si>
    <t>奥尻町</t>
  </si>
  <si>
    <t>乙部町</t>
  </si>
  <si>
    <t>厚沢部町</t>
  </si>
  <si>
    <t>上ノ国町</t>
  </si>
  <si>
    <t>江差町</t>
  </si>
  <si>
    <t>管内一円</t>
  </si>
  <si>
    <t>道内一円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</si>
  <si>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</si>
  <si>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</si>
  <si>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</si>
  <si>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</si>
  <si>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</si>
  <si>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</si>
  <si>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</si>
  <si>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</si>
  <si>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</si>
  <si>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</si>
  <si>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</si>
  <si>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</si>
  <si>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</si>
  <si>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</si>
  <si>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</si>
  <si>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</si>
  <si>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渡島保健所管内一円</t>
    <rPh sb="0" eb="2">
      <t>オシマ</t>
    </rPh>
    <rPh sb="2" eb="5">
      <t>ホケンジョ</t>
    </rPh>
    <rPh sb="5" eb="7">
      <t>カンナイ</t>
    </rPh>
    <rPh sb="7" eb="9">
      <t>イチエン</t>
    </rPh>
    <phoneticPr fontId="6"/>
  </si>
  <si>
    <t>渡島保健所</t>
    <rPh sb="0" eb="2">
      <t>オシマ</t>
    </rPh>
    <rPh sb="2" eb="5">
      <t>ホケンジョ</t>
    </rPh>
    <phoneticPr fontId="6"/>
  </si>
  <si>
    <t>函館市管内一円</t>
    <rPh sb="0" eb="3">
      <t>ハコダテシ</t>
    </rPh>
    <rPh sb="3" eb="5">
      <t>カンナイ</t>
    </rPh>
    <rPh sb="5" eb="7">
      <t>イチエン</t>
    </rPh>
    <phoneticPr fontId="6"/>
  </si>
  <si>
    <t>函館市</t>
    <rPh sb="0" eb="3">
      <t>ハコダテシ</t>
    </rPh>
    <phoneticPr fontId="6"/>
  </si>
  <si>
    <t>南渡島圏域管内一円</t>
    <rPh sb="0" eb="1">
      <t>ミナミ</t>
    </rPh>
    <rPh sb="1" eb="3">
      <t>オシマ</t>
    </rPh>
    <rPh sb="3" eb="5">
      <t>ケンイキ</t>
    </rPh>
    <rPh sb="5" eb="7">
      <t>カンナイ</t>
    </rPh>
    <rPh sb="7" eb="9">
      <t>イチエン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</si>
  <si>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</si>
  <si>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</si>
  <si>
    <t>その他の製造業</t>
  </si>
  <si>
    <t>水産加工品製造業</t>
  </si>
  <si>
    <t>小計</t>
    <phoneticPr fontId="6"/>
  </si>
  <si>
    <t>かき処理業</t>
  </si>
  <si>
    <t>行　商</t>
  </si>
  <si>
    <t>食品販売業</t>
  </si>
  <si>
    <t>製造業</t>
    <phoneticPr fontId="6"/>
  </si>
  <si>
    <t>食品の冷凍又は冷蔵業</t>
  </si>
  <si>
    <t>魚肉ねり製品製造業</t>
    <rPh sb="0" eb="1">
      <t>サカナ</t>
    </rPh>
    <phoneticPr fontId="6"/>
  </si>
  <si>
    <t>魚介類せり売営業</t>
  </si>
  <si>
    <t>魚介類販売業</t>
  </si>
  <si>
    <t>食肉販売業</t>
  </si>
  <si>
    <t>食肉製品製造業</t>
  </si>
  <si>
    <t>食肉処理業</t>
    <phoneticPr fontId="6"/>
  </si>
  <si>
    <t>乳酸菌飲料
製造業</t>
    <phoneticPr fontId="6"/>
  </si>
  <si>
    <t>マーガリン・ショートニング製造業</t>
    <phoneticPr fontId="6"/>
  </si>
  <si>
    <t>乳類販売業</t>
    <phoneticPr fontId="6"/>
  </si>
  <si>
    <t>集乳業</t>
  </si>
  <si>
    <t>アイスクリーム類製造業</t>
    <phoneticPr fontId="6"/>
  </si>
  <si>
    <t>乳製品製造業</t>
  </si>
  <si>
    <t>特別牛乳さく取処理業</t>
    <phoneticPr fontId="6"/>
  </si>
  <si>
    <t>乳処理業</t>
  </si>
  <si>
    <t>食品の放射線照射業</t>
    <phoneticPr fontId="6"/>
  </si>
  <si>
    <t>添加物製造業</t>
    <phoneticPr fontId="6"/>
  </si>
  <si>
    <t>食用油脂製造業</t>
  </si>
  <si>
    <t>そうざい製造業</t>
  </si>
  <si>
    <t>めん類製造業</t>
    <phoneticPr fontId="6"/>
  </si>
  <si>
    <t>納豆製造業</t>
    <phoneticPr fontId="6"/>
  </si>
  <si>
    <t>豆腐製造業</t>
    <phoneticPr fontId="6"/>
  </si>
  <si>
    <t>あん類製造業</t>
    <phoneticPr fontId="6"/>
  </si>
  <si>
    <t>酒類製造業</t>
    <phoneticPr fontId="6"/>
  </si>
  <si>
    <t>ソース類製造業</t>
    <phoneticPr fontId="6"/>
  </si>
  <si>
    <t>醤油製造業</t>
    <phoneticPr fontId="6"/>
  </si>
  <si>
    <t>みそ製造業</t>
    <phoneticPr fontId="6"/>
  </si>
  <si>
    <t>かん詰・びん詰食品製造業</t>
    <phoneticPr fontId="6"/>
  </si>
  <si>
    <t>清涼飲料水製造業</t>
    <phoneticPr fontId="6"/>
  </si>
  <si>
    <t>氷雪販売業</t>
    <phoneticPr fontId="6"/>
  </si>
  <si>
    <t>氷雪製造業</t>
    <phoneticPr fontId="6"/>
  </si>
  <si>
    <t>菓子製造業</t>
    <phoneticPr fontId="6"/>
  </si>
  <si>
    <t>喫茶店</t>
  </si>
  <si>
    <t>飲食店</t>
  </si>
  <si>
    <t>条例の許可又は登録を要する営業</t>
    <phoneticPr fontId="6"/>
  </si>
  <si>
    <t>食　品　衛　生　法　の　許　可　を　要　す　る　営　業</t>
    <phoneticPr fontId="6"/>
  </si>
  <si>
    <t>合 計</t>
    <phoneticPr fontId="6"/>
  </si>
  <si>
    <t>令和元年度末現在</t>
    <rPh sb="5" eb="6">
      <t>マツ</t>
    </rPh>
    <rPh sb="6" eb="8">
      <t>ゲンザイ</t>
    </rPh>
    <phoneticPr fontId="6"/>
  </si>
  <si>
    <t>第７３表　食品衛生（施設数）</t>
    <phoneticPr fontId="6"/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</si>
  <si>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</si>
  <si>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</si>
  <si>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</si>
  <si>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</si>
  <si>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渡島保健所</t>
    <rPh sb="0" eb="2">
      <t>オシマ</t>
    </rPh>
    <phoneticPr fontId="6"/>
  </si>
  <si>
    <t>市立函館保健所</t>
    <rPh sb="0" eb="2">
      <t>シリツ</t>
    </rPh>
    <rPh sb="2" eb="4">
      <t>ハコダテ</t>
    </rPh>
    <phoneticPr fontId="6"/>
  </si>
  <si>
    <t>その他</t>
    <rPh sb="2" eb="3">
      <t>タ</t>
    </rPh>
    <phoneticPr fontId="6"/>
  </si>
  <si>
    <t>給食施設</t>
    <rPh sb="0" eb="2">
      <t>キュウショク</t>
    </rPh>
    <rPh sb="2" eb="4">
      <t>シセツ</t>
    </rPh>
    <phoneticPr fontId="6"/>
  </si>
  <si>
    <t>その他の許可を要しない営業</t>
    <rPh sb="2" eb="3">
      <t>タ</t>
    </rPh>
    <rPh sb="4" eb="6">
      <t>キョカ</t>
    </rPh>
    <rPh sb="7" eb="8">
      <t>ヨウ</t>
    </rPh>
    <rPh sb="11" eb="13">
      <t>エイギョウ</t>
    </rPh>
    <phoneticPr fontId="6"/>
  </si>
  <si>
    <t>第７４表　食品衛生（監視数）</t>
    <rPh sb="10" eb="12">
      <t>カンシ</t>
    </rPh>
    <phoneticPr fontId="6"/>
  </si>
  <si>
    <t>（１８）その他</t>
  </si>
  <si>
    <t>（１７）殺菌羊乳</t>
  </si>
  <si>
    <t>（１６）バター</t>
  </si>
  <si>
    <t>（１５）クリーム</t>
  </si>
  <si>
    <t>（１４）ホエイパウダー</t>
  </si>
  <si>
    <t>（１３）全粉乳</t>
  </si>
  <si>
    <t>　その他</t>
  </si>
  <si>
    <t>(18)</t>
    <phoneticPr fontId="6"/>
  </si>
  <si>
    <t>（１２）脱脂粉乳</t>
  </si>
  <si>
    <t>　その他の乳製品</t>
  </si>
  <si>
    <t>(11)､(17)､(18)以外</t>
  </si>
  <si>
    <t>→</t>
    <phoneticPr fontId="6"/>
  </si>
  <si>
    <t>（１１）部分脱脂乳</t>
  </si>
  <si>
    <t>　その他の乳</t>
  </si>
  <si>
    <t>(11)＋(17)</t>
    <phoneticPr fontId="6"/>
  </si>
  <si>
    <t>（１０）チーズ</t>
  </si>
  <si>
    <t>食品等の種類（関係分のみ）</t>
  </si>
  <si>
    <t>「保健情報年報」</t>
    <phoneticPr fontId="6"/>
  </si>
  <si>
    <t>「食品衛生関係事業概要・食中毒事件録」</t>
    <phoneticPr fontId="6"/>
  </si>
  <si>
    <t>＜参考＞</t>
  </si>
  <si>
    <t>資料　食品衛生関係二半期報</t>
    <rPh sb="9" eb="10">
      <t>2</t>
    </rPh>
    <phoneticPr fontId="6"/>
  </si>
  <si>
    <t>不適件数</t>
  </si>
  <si>
    <t>試験件数</t>
  </si>
  <si>
    <t>理化学</t>
  </si>
  <si>
    <t>細菌</t>
  </si>
  <si>
    <t>収去検体総数</t>
  </si>
  <si>
    <t>八雲保健所</t>
    <rPh sb="0" eb="2">
      <t>ヤクモ</t>
    </rPh>
    <rPh sb="2" eb="5">
      <t>ホケンジョ</t>
    </rPh>
    <phoneticPr fontId="6"/>
  </si>
  <si>
    <t>-</t>
    <phoneticPr fontId="6"/>
  </si>
  <si>
    <t>南渡島圏域
第2次保健医療福祉圏</t>
    <rPh sb="0" eb="1">
      <t>ミナミ</t>
    </rPh>
    <rPh sb="1" eb="3">
      <t>オシマ</t>
    </rPh>
    <rPh sb="3" eb="5">
      <t>ケンイキ</t>
    </rPh>
    <phoneticPr fontId="6"/>
  </si>
  <si>
    <t>乳酸菌飲料</t>
  </si>
  <si>
    <t>ホエイパウダー</t>
    <phoneticPr fontId="6"/>
  </si>
  <si>
    <t>脱脂肪乳</t>
    <rPh sb="0" eb="1">
      <t>ダツ</t>
    </rPh>
    <rPh sb="1" eb="3">
      <t>シボウ</t>
    </rPh>
    <rPh sb="3" eb="4">
      <t>ニュウ</t>
    </rPh>
    <phoneticPr fontId="6"/>
  </si>
  <si>
    <t>全粉乳</t>
    <rPh sb="0" eb="1">
      <t>ゼン</t>
    </rPh>
    <rPh sb="1" eb="2">
      <t>フン</t>
    </rPh>
    <rPh sb="2" eb="3">
      <t>ニュウ</t>
    </rPh>
    <phoneticPr fontId="6"/>
  </si>
  <si>
    <t>乳飲料</t>
  </si>
  <si>
    <t>はっ酵乳</t>
  </si>
  <si>
    <t>アイスクリーム類</t>
    <phoneticPr fontId="6"/>
  </si>
  <si>
    <t>チーズ</t>
    <phoneticPr fontId="6"/>
  </si>
  <si>
    <t>バター</t>
    <phoneticPr fontId="6"/>
  </si>
  <si>
    <t>クリーム</t>
    <phoneticPr fontId="6"/>
  </si>
  <si>
    <t>その他</t>
    <phoneticPr fontId="6"/>
  </si>
  <si>
    <t>加工乳</t>
  </si>
  <si>
    <t>成分調整牛乳</t>
    <rPh sb="0" eb="2">
      <t>セイブン</t>
    </rPh>
    <rPh sb="2" eb="4">
      <t>チョウセイ</t>
    </rPh>
    <rPh sb="4" eb="6">
      <t>ギュウニュウ</t>
    </rPh>
    <phoneticPr fontId="6"/>
  </si>
  <si>
    <t>低脂肪乳</t>
    <rPh sb="0" eb="1">
      <t>テイ</t>
    </rPh>
    <rPh sb="1" eb="3">
      <t>シボウ</t>
    </rPh>
    <rPh sb="3" eb="4">
      <t>ニュウ</t>
    </rPh>
    <phoneticPr fontId="6"/>
  </si>
  <si>
    <t>特別牛乳</t>
    <rPh sb="0" eb="2">
      <t>トクベツ</t>
    </rPh>
    <rPh sb="2" eb="4">
      <t>ギュウニュウ</t>
    </rPh>
    <phoneticPr fontId="6"/>
  </si>
  <si>
    <t>牛乳</t>
  </si>
  <si>
    <t>生乳</t>
  </si>
  <si>
    <t>食肉・水産加工品</t>
    <rPh sb="0" eb="2">
      <t>ショクニク</t>
    </rPh>
    <rPh sb="3" eb="5">
      <t>スイサン</t>
    </rPh>
    <rPh sb="5" eb="8">
      <t>カコウヒン</t>
    </rPh>
    <phoneticPr fontId="6"/>
  </si>
  <si>
    <t>農産物加工品</t>
    <rPh sb="0" eb="2">
      <t>ノウサン</t>
    </rPh>
    <rPh sb="2" eb="3">
      <t>ブツ</t>
    </rPh>
    <rPh sb="3" eb="6">
      <t>カコウヒン</t>
    </rPh>
    <phoneticPr fontId="6"/>
  </si>
  <si>
    <t>農産物</t>
    <rPh sb="0" eb="3">
      <t>ノウサンブツ</t>
    </rPh>
    <phoneticPr fontId="6"/>
  </si>
  <si>
    <t>輸入食品</t>
    <rPh sb="0" eb="2">
      <t>ユニュウ</t>
    </rPh>
    <rPh sb="2" eb="4">
      <t>ショクヒン</t>
    </rPh>
    <phoneticPr fontId="6"/>
  </si>
  <si>
    <t>乳等を主原料とする食品</t>
    <rPh sb="0" eb="1">
      <t>ニュウ</t>
    </rPh>
    <rPh sb="1" eb="2">
      <t>トウ</t>
    </rPh>
    <rPh sb="3" eb="4">
      <t>シュ</t>
    </rPh>
    <rPh sb="4" eb="6">
      <t>ゲンリョウ</t>
    </rPh>
    <rPh sb="9" eb="11">
      <t>ショクヒン</t>
    </rPh>
    <phoneticPr fontId="6"/>
  </si>
  <si>
    <t>乳製品</t>
    <rPh sb="0" eb="1">
      <t>ニュウ</t>
    </rPh>
    <rPh sb="1" eb="3">
      <t>セイヒン</t>
    </rPh>
    <phoneticPr fontId="6"/>
  </si>
  <si>
    <t>乳</t>
    <phoneticPr fontId="6"/>
  </si>
  <si>
    <t>その他</t>
  </si>
  <si>
    <t>かずのこ</t>
  </si>
  <si>
    <t>たらこ</t>
  </si>
  <si>
    <t>いくら・すじこ</t>
    <phoneticPr fontId="6"/>
  </si>
  <si>
    <t>計</t>
  </si>
  <si>
    <t>乳等の種類</t>
    <rPh sb="0" eb="1">
      <t>ニュウ</t>
    </rPh>
    <rPh sb="1" eb="2">
      <t>トウ</t>
    </rPh>
    <rPh sb="3" eb="5">
      <t>シュルイ</t>
    </rPh>
    <phoneticPr fontId="6"/>
  </si>
  <si>
    <t>おもちゃ</t>
  </si>
  <si>
    <t>器具及び容器包装</t>
  </si>
  <si>
    <t>添
加
物
及
び
そ
の
製
剤</t>
    <rPh sb="6" eb="7">
      <t>オヨ</t>
    </rPh>
    <rPh sb="14" eb="15">
      <t>セイ</t>
    </rPh>
    <rPh sb="16" eb="17">
      <t>ザイ</t>
    </rPh>
    <phoneticPr fontId="6"/>
  </si>
  <si>
    <t>その他の食品</t>
  </si>
  <si>
    <t>かん詰・びん詰食品</t>
  </si>
  <si>
    <t>水</t>
  </si>
  <si>
    <t>氷雪</t>
  </si>
  <si>
    <t>酒精飲料</t>
  </si>
  <si>
    <t>清涼飲料水</t>
  </si>
  <si>
    <t>氷菓</t>
  </si>
  <si>
    <t>菓子類</t>
    <phoneticPr fontId="6"/>
  </si>
  <si>
    <t>野菜類・果物及びその加工品
（かん詰・びん詰を除く）</t>
    <phoneticPr fontId="6"/>
  </si>
  <si>
    <t>穀類及びその加工品
（かん詰・びん詰を除く）</t>
    <phoneticPr fontId="6"/>
  </si>
  <si>
    <t>肉卵類及びその加工品　
（かん詰・びん詰を除く）</t>
    <phoneticPr fontId="6"/>
  </si>
  <si>
    <t>冷凍食品</t>
  </si>
  <si>
    <t>魚介類加工品(かん詰め
・びん詰めを除く)</t>
    <phoneticPr fontId="6"/>
  </si>
  <si>
    <t>魚介類</t>
  </si>
  <si>
    <t>令和元年度</t>
  </si>
  <si>
    <t>第７５表　食品等収去検査数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</si>
</sst>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38" fontId="4" fillId="0" borderId="0" xfId="2" applyFont="1" applyBorder="1" applyAlignment="1">
      <alignment horizontal="distributed" vertical="center"/>
    </xf>
    <xf numFmtId="0" fontId="4" fillId="0" borderId="0" xfId="1" applyFont="1" applyBorder="1"/>
    <xf numFmtId="0" fontId="4" fillId="0" borderId="0" xfId="1" applyFont="1"/>
    <xf numFmtId="0" fontId="4" fillId="0" borderId="0" xfId="1" applyFont="1" applyAlignment="1">
      <alignment horizontal="left"/>
    </xf>
    <xf numFmtId="38" fontId="4" fillId="0" borderId="0" xfId="2" applyFont="1" applyBorder="1" applyAlignment="1"/>
    <xf numFmtId="38" fontId="4" fillId="0" borderId="0" xfId="2" applyFont="1" applyAlignment="1"/>
    <xf numFmtId="38" fontId="4" fillId="0" borderId="0" xfId="2" applyFont="1" applyFill="1" applyAlignment="1"/>
    <xf numFmtId="38" fontId="5" fillId="0" borderId="0" xfId="2" applyFont="1" applyAlignment="1">
      <alignment horizontal="left"/>
    </xf>
    <xf numFmtId="0" fontId="4" fillId="0" borderId="0" xfId="1" applyFont="1" applyFill="1" applyBorder="1"/>
    <xf numFmtId="38" fontId="4" fillId="0" borderId="0" xfId="2" applyFont="1" applyFill="1" applyBorder="1" applyAlignment="1"/>
    <xf numFmtId="38" fontId="4" fillId="0" borderId="0" xfId="2" applyFont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38" fontId="4" fillId="0" borderId="0" xfId="2" applyFont="1" applyBorder="1" applyAlignment="1">
      <alignment horizontal="left" vertical="center"/>
    </xf>
    <xf numFmtId="38" fontId="4" fillId="0" borderId="1" xfId="2" applyFont="1" applyFill="1" applyBorder="1" applyAlignment="1">
      <alignment horizontal="right" vertical="center"/>
    </xf>
    <xf numFmtId="38" fontId="4" fillId="0" borderId="2" xfId="2" applyFont="1" applyBorder="1" applyAlignment="1">
      <alignment horizontal="left" vertical="center"/>
    </xf>
    <xf numFmtId="38" fontId="4" fillId="2" borderId="1" xfId="2" applyFont="1" applyFill="1" applyBorder="1" applyAlignment="1">
      <alignment horizontal="right" vertical="center"/>
    </xf>
    <xf numFmtId="38" fontId="4" fillId="2" borderId="2" xfId="2" applyFont="1" applyFill="1" applyBorder="1" applyAlignment="1">
      <alignment horizontal="left" vertical="center"/>
    </xf>
    <xf numFmtId="38" fontId="4" fillId="3" borderId="1" xfId="2" applyFont="1" applyFill="1" applyBorder="1" applyAlignment="1">
      <alignment horizontal="right" vertical="center"/>
    </xf>
    <xf numFmtId="38" fontId="4" fillId="3" borderId="2" xfId="2" applyFont="1" applyFill="1" applyBorder="1" applyAlignment="1">
      <alignment horizontal="left" vertical="center" wrapText="1"/>
    </xf>
    <xf numFmtId="38" fontId="4" fillId="0" borderId="1" xfId="2" applyFont="1" applyFill="1" applyBorder="1" applyAlignment="1">
      <alignment horizontal="right"/>
    </xf>
    <xf numFmtId="38" fontId="4" fillId="0" borderId="1" xfId="2" applyFont="1" applyBorder="1" applyAlignment="1">
      <alignment horizontal="left" vertical="center"/>
    </xf>
    <xf numFmtId="38" fontId="4" fillId="0" borderId="0" xfId="2" applyFont="1" applyBorder="1" applyAlignment="1">
      <alignment horizontal="right"/>
    </xf>
    <xf numFmtId="38" fontId="4" fillId="0" borderId="3" xfId="2" applyFont="1" applyBorder="1" applyAlignment="1">
      <alignment horizontal="right"/>
    </xf>
    <xf numFmtId="38" fontId="4" fillId="2" borderId="1" xfId="2" applyFont="1" applyFill="1" applyBorder="1" applyAlignment="1">
      <alignment horizontal="right"/>
    </xf>
    <xf numFmtId="38" fontId="7" fillId="2" borderId="1" xfId="2" applyFont="1" applyFill="1" applyBorder="1" applyAlignment="1">
      <alignment horizontal="left" vertical="center"/>
    </xf>
    <xf numFmtId="38" fontId="4" fillId="2" borderId="1" xfId="2" applyFont="1" applyFill="1" applyBorder="1" applyAlignment="1">
      <alignment horizontal="left" vertical="center"/>
    </xf>
    <xf numFmtId="38" fontId="4" fillId="3" borderId="3" xfId="2" applyFont="1" applyFill="1" applyBorder="1" applyAlignment="1">
      <alignment horizontal="right"/>
    </xf>
    <xf numFmtId="38" fontId="4" fillId="3" borderId="1" xfId="2" applyFont="1" applyFill="1" applyBorder="1" applyAlignment="1">
      <alignment horizontal="right"/>
    </xf>
    <xf numFmtId="38" fontId="7" fillId="3" borderId="1" xfId="2" applyFont="1" applyFill="1" applyBorder="1" applyAlignment="1">
      <alignment horizontal="left" vertical="center"/>
    </xf>
    <xf numFmtId="38" fontId="4" fillId="3" borderId="2" xfId="2" applyFont="1" applyFill="1" applyBorder="1" applyAlignment="1">
      <alignment horizontal="left" vertical="center"/>
    </xf>
    <xf numFmtId="38" fontId="4" fillId="3" borderId="1" xfId="2" applyFont="1" applyFill="1" applyBorder="1" applyAlignment="1">
      <alignment horizontal="left" vertical="center"/>
    </xf>
    <xf numFmtId="38" fontId="4" fillId="0" borderId="3" xfId="2" applyFont="1" applyBorder="1" applyAlignment="1"/>
    <xf numFmtId="38" fontId="4" fillId="3" borderId="4" xfId="2" applyFont="1" applyFill="1" applyBorder="1" applyAlignment="1">
      <alignment horizontal="center" vertical="top" textRotation="255" wrapText="1"/>
    </xf>
    <xf numFmtId="38" fontId="4" fillId="0" borderId="4" xfId="2" applyFont="1" applyBorder="1" applyAlignment="1">
      <alignment horizontal="center" vertical="top" textRotation="255" wrapText="1"/>
    </xf>
    <xf numFmtId="38" fontId="4" fillId="0" borderId="5" xfId="2" applyFont="1" applyBorder="1" applyAlignment="1">
      <alignment horizontal="center" vertical="top" textRotation="255"/>
    </xf>
    <xf numFmtId="38" fontId="4" fillId="0" borderId="6" xfId="2" applyFont="1" applyBorder="1" applyAlignment="1">
      <alignment horizontal="center" vertical="top" textRotation="255" wrapText="1"/>
    </xf>
    <xf numFmtId="38" fontId="4" fillId="3" borderId="7" xfId="2" applyFont="1" applyFill="1" applyBorder="1" applyAlignment="1">
      <alignment horizontal="center" vertical="center" textRotation="255" wrapText="1"/>
    </xf>
    <xf numFmtId="38" fontId="4" fillId="0" borderId="8" xfId="2" applyFont="1" applyBorder="1" applyAlignment="1">
      <alignment horizontal="left" vertical="center"/>
    </xf>
    <xf numFmtId="38" fontId="4" fillId="0" borderId="0" xfId="2" applyFont="1" applyBorder="1" applyAlignment="1">
      <alignment wrapText="1"/>
    </xf>
    <xf numFmtId="38" fontId="4" fillId="0" borderId="3" xfId="2" applyFont="1" applyBorder="1" applyAlignment="1">
      <alignment wrapText="1"/>
    </xf>
    <xf numFmtId="38" fontId="4" fillId="3" borderId="9" xfId="2" applyFont="1" applyFill="1" applyBorder="1" applyAlignment="1">
      <alignment horizontal="center" vertical="top" textRotation="255" wrapText="1"/>
    </xf>
    <xf numFmtId="38" fontId="4" fillId="0" borderId="9" xfId="2" applyFont="1" applyBorder="1" applyAlignment="1">
      <alignment horizontal="center" vertical="top" textRotation="255" wrapText="1"/>
    </xf>
    <xf numFmtId="38" fontId="4" fillId="0" borderId="10" xfId="2" applyFont="1" applyBorder="1" applyAlignment="1">
      <alignment horizontal="centerContinuous" vertical="center" wrapText="1"/>
    </xf>
    <xf numFmtId="38" fontId="4" fillId="0" borderId="11" xfId="2" applyFont="1" applyBorder="1" applyAlignment="1">
      <alignment horizontal="centerContinuous" vertical="center" wrapText="1"/>
    </xf>
    <xf numFmtId="38" fontId="4" fillId="3" borderId="12" xfId="2" applyFont="1" applyFill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centerContinuous" vertical="center"/>
    </xf>
    <xf numFmtId="38" fontId="4" fillId="0" borderId="13" xfId="2" applyFont="1" applyBorder="1" applyAlignment="1">
      <alignment horizontal="centerContinuous" vertical="center"/>
    </xf>
    <xf numFmtId="38" fontId="4" fillId="0" borderId="11" xfId="2" applyFont="1" applyBorder="1" applyAlignment="1">
      <alignment horizontal="centerContinuous" vertical="center"/>
    </xf>
    <xf numFmtId="38" fontId="4" fillId="3" borderId="14" xfId="2" applyFont="1" applyFill="1" applyBorder="1" applyAlignment="1">
      <alignment horizontal="center" vertical="center" textRotation="255" wrapText="1"/>
    </xf>
    <xf numFmtId="38" fontId="4" fillId="0" borderId="15" xfId="2" applyFont="1" applyBorder="1" applyAlignment="1">
      <alignment horizontal="left" vertical="center"/>
    </xf>
    <xf numFmtId="0" fontId="2" fillId="0" borderId="0" xfId="1" applyFont="1" applyFill="1"/>
    <xf numFmtId="38" fontId="4" fillId="0" borderId="16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left" vertical="center"/>
    </xf>
    <xf numFmtId="38" fontId="4" fillId="0" borderId="0" xfId="2" applyFont="1" applyAlignment="1">
      <alignment horizontal="left"/>
    </xf>
    <xf numFmtId="38" fontId="8" fillId="2" borderId="1" xfId="2" applyFont="1" applyFill="1" applyBorder="1" applyAlignment="1">
      <alignment horizontal="right"/>
    </xf>
    <xf numFmtId="38" fontId="9" fillId="2" borderId="1" xfId="2" applyFont="1" applyFill="1" applyBorder="1" applyAlignment="1">
      <alignment horizontal="left" vertical="center"/>
    </xf>
    <xf numFmtId="38" fontId="8" fillId="3" borderId="1" xfId="2" applyFont="1" applyFill="1" applyBorder="1" applyAlignment="1">
      <alignment horizontal="right" vertical="center"/>
    </xf>
    <xf numFmtId="38" fontId="8" fillId="3" borderId="1" xfId="2" applyFont="1" applyFill="1" applyBorder="1" applyAlignment="1">
      <alignment horizontal="left" vertical="center" wrapText="1"/>
    </xf>
    <xf numFmtId="38" fontId="9" fillId="2" borderId="1" xfId="2" applyFont="1" applyFill="1" applyBorder="1" applyAlignment="1">
      <alignment horizontal="right"/>
    </xf>
    <xf numFmtId="38" fontId="9" fillId="3" borderId="1" xfId="2" applyFont="1" applyFill="1" applyBorder="1" applyAlignment="1">
      <alignment horizontal="right" vertical="center"/>
    </xf>
    <xf numFmtId="38" fontId="9" fillId="3" borderId="1" xfId="2" applyFont="1" applyFill="1" applyBorder="1" applyAlignment="1">
      <alignment horizontal="left" vertical="center" wrapText="1"/>
    </xf>
    <xf numFmtId="38" fontId="4" fillId="2" borderId="1" xfId="2" applyFont="1" applyFill="1" applyBorder="1" applyAlignment="1">
      <alignment horizontal="left" vertical="center" shrinkToFit="1"/>
    </xf>
    <xf numFmtId="38" fontId="4" fillId="3" borderId="4" xfId="2" applyFont="1" applyFill="1" applyBorder="1" applyAlignment="1">
      <alignment horizontal="center" vertical="center" textRotation="255" wrapText="1"/>
    </xf>
    <xf numFmtId="38" fontId="4" fillId="3" borderId="9" xfId="2" applyFont="1" applyFill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center" vertical="center" wrapText="1"/>
    </xf>
    <xf numFmtId="38" fontId="4" fillId="0" borderId="13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2" fillId="0" borderId="0" xfId="2" applyFont="1"/>
    <xf numFmtId="38" fontId="2" fillId="0" borderId="0" xfId="2" applyFont="1" applyAlignment="1">
      <alignment horizontal="left"/>
    </xf>
    <xf numFmtId="0" fontId="2" fillId="0" borderId="0" xfId="3" applyFont="1"/>
    <xf numFmtId="49" fontId="2" fillId="0" borderId="0" xfId="3" applyNumberFormat="1" applyFont="1"/>
    <xf numFmtId="0" fontId="4" fillId="0" borderId="0" xfId="3" applyFont="1"/>
    <xf numFmtId="0" fontId="4" fillId="0" borderId="0" xfId="3" applyFont="1" applyBorder="1" applyAlignment="1">
      <alignment vertical="top" wrapText="1"/>
    </xf>
    <xf numFmtId="49" fontId="4" fillId="0" borderId="0" xfId="3" applyNumberFormat="1" applyFont="1" applyBorder="1" applyAlignment="1">
      <alignment vertical="top" wrapText="1"/>
    </xf>
    <xf numFmtId="49" fontId="4" fillId="0" borderId="1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center" wrapText="1"/>
    </xf>
    <xf numFmtId="0" fontId="4" fillId="0" borderId="0" xfId="3" applyFont="1" applyAlignment="1">
      <alignment vertical="center" wrapText="1"/>
    </xf>
    <xf numFmtId="49" fontId="4" fillId="0" borderId="1" xfId="3" applyNumberFormat="1" applyFont="1" applyBorder="1" applyAlignment="1">
      <alignment vertical="center" wrapText="1"/>
    </xf>
    <xf numFmtId="49" fontId="4" fillId="0" borderId="0" xfId="3" applyNumberFormat="1" applyFont="1" applyAlignment="1">
      <alignment vertical="center" wrapText="1"/>
    </xf>
    <xf numFmtId="38" fontId="4" fillId="0" borderId="0" xfId="2" applyFont="1" applyFill="1" applyAlignment="1">
      <alignment horizontal="left"/>
    </xf>
    <xf numFmtId="38" fontId="2" fillId="0" borderId="0" xfId="2" applyFont="1" applyFill="1"/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Continuous" vertical="center"/>
    </xf>
    <xf numFmtId="38" fontId="8" fillId="2" borderId="1" xfId="2" applyFont="1" applyFill="1" applyBorder="1" applyAlignment="1">
      <alignment horizontal="right" vertical="center"/>
    </xf>
    <xf numFmtId="38" fontId="8" fillId="2" borderId="17" xfId="2" applyFont="1" applyFill="1" applyBorder="1" applyAlignment="1">
      <alignment horizontal="right" vertical="center"/>
    </xf>
    <xf numFmtId="38" fontId="8" fillId="2" borderId="18" xfId="2" applyFont="1" applyFill="1" applyBorder="1" applyAlignment="1">
      <alignment horizontal="right" vertical="center"/>
    </xf>
    <xf numFmtId="38" fontId="8" fillId="2" borderId="19" xfId="2" applyFont="1" applyFill="1" applyBorder="1" applyAlignment="1">
      <alignment horizontal="right" vertical="center"/>
    </xf>
    <xf numFmtId="38" fontId="9" fillId="2" borderId="20" xfId="2" applyFont="1" applyFill="1" applyBorder="1" applyAlignment="1">
      <alignment horizontal="center" vertical="center"/>
    </xf>
    <xf numFmtId="38" fontId="9" fillId="2" borderId="2" xfId="2" applyFont="1" applyFill="1" applyBorder="1" applyAlignment="1">
      <alignment horizontal="centerContinuous" vertical="center"/>
    </xf>
    <xf numFmtId="38" fontId="9" fillId="2" borderId="21" xfId="2" applyFont="1" applyFill="1" applyBorder="1" applyAlignment="1">
      <alignment horizontal="left"/>
    </xf>
    <xf numFmtId="38" fontId="8" fillId="2" borderId="5" xfId="2" applyFont="1" applyFill="1" applyBorder="1" applyAlignment="1">
      <alignment horizontal="right" vertical="center"/>
    </xf>
    <xf numFmtId="38" fontId="8" fillId="2" borderId="22" xfId="2" applyFont="1" applyFill="1" applyBorder="1" applyAlignment="1">
      <alignment horizontal="right" vertical="center"/>
    </xf>
    <xf numFmtId="38" fontId="8" fillId="2" borderId="23" xfId="2" applyFont="1" applyFill="1" applyBorder="1" applyAlignment="1">
      <alignment horizontal="right" vertical="center"/>
    </xf>
    <xf numFmtId="38" fontId="9" fillId="2" borderId="24" xfId="2" applyFont="1" applyFill="1" applyBorder="1" applyAlignment="1">
      <alignment horizontal="center" vertical="center"/>
    </xf>
    <xf numFmtId="38" fontId="9" fillId="2" borderId="15" xfId="2" applyFont="1" applyFill="1" applyBorder="1" applyAlignment="1">
      <alignment horizontal="centerContinuous" vertical="center"/>
    </xf>
    <xf numFmtId="38" fontId="9" fillId="2" borderId="25" xfId="2" applyFont="1" applyFill="1" applyBorder="1" applyAlignment="1">
      <alignment horizontal="left"/>
    </xf>
    <xf numFmtId="38" fontId="9" fillId="2" borderId="25" xfId="2" applyFont="1" applyFill="1" applyBorder="1" applyAlignment="1">
      <alignment horizontal="left" vertical="center"/>
    </xf>
    <xf numFmtId="38" fontId="8" fillId="2" borderId="3" xfId="2" applyFont="1" applyFill="1" applyBorder="1" applyAlignment="1">
      <alignment horizontal="right" vertical="center"/>
    </xf>
    <xf numFmtId="38" fontId="9" fillId="2" borderId="24" xfId="2" applyFont="1" applyFill="1" applyBorder="1" applyAlignment="1">
      <alignment horizontal="centerContinuous" vertical="center"/>
    </xf>
    <xf numFmtId="38" fontId="9" fillId="2" borderId="3" xfId="2" applyFont="1" applyFill="1" applyBorder="1" applyAlignment="1">
      <alignment horizontal="centerContinuous" vertical="center"/>
    </xf>
    <xf numFmtId="38" fontId="9" fillId="2" borderId="22" xfId="2" applyFont="1" applyFill="1" applyBorder="1" applyAlignment="1">
      <alignment horizontal="left" vertical="center"/>
    </xf>
    <xf numFmtId="38" fontId="9" fillId="3" borderId="17" xfId="2" applyFont="1" applyFill="1" applyBorder="1" applyAlignment="1">
      <alignment horizontal="right" vertical="center"/>
    </xf>
    <xf numFmtId="38" fontId="9" fillId="3" borderId="20" xfId="2" applyFont="1" applyFill="1" applyBorder="1" applyAlignment="1">
      <alignment horizontal="center" vertical="center"/>
    </xf>
    <xf numFmtId="38" fontId="9" fillId="3" borderId="2" xfId="2" applyFont="1" applyFill="1" applyBorder="1" applyAlignment="1">
      <alignment horizontal="centerContinuous" vertical="center"/>
    </xf>
    <xf numFmtId="38" fontId="9" fillId="3" borderId="26" xfId="2" applyFont="1" applyFill="1" applyBorder="1" applyAlignment="1">
      <alignment horizontal="center" vertical="center" wrapText="1"/>
    </xf>
    <xf numFmtId="38" fontId="9" fillId="3" borderId="5" xfId="2" applyFont="1" applyFill="1" applyBorder="1" applyAlignment="1">
      <alignment horizontal="right" vertical="center"/>
    </xf>
    <xf numFmtId="38" fontId="9" fillId="3" borderId="24" xfId="2" applyFont="1" applyFill="1" applyBorder="1" applyAlignment="1">
      <alignment horizontal="center" vertical="center"/>
    </xf>
    <xf numFmtId="38" fontId="9" fillId="3" borderId="15" xfId="2" applyFont="1" applyFill="1" applyBorder="1" applyAlignment="1">
      <alignment horizontal="centerContinuous" vertical="center"/>
    </xf>
    <xf numFmtId="38" fontId="9" fillId="3" borderId="25" xfId="2" applyFont="1" applyFill="1" applyBorder="1" applyAlignment="1">
      <alignment horizontal="center" vertical="center" wrapText="1"/>
    </xf>
    <xf numFmtId="38" fontId="9" fillId="3" borderId="3" xfId="2" applyFont="1" applyFill="1" applyBorder="1" applyAlignment="1">
      <alignment horizontal="right" vertical="center"/>
    </xf>
    <xf numFmtId="38" fontId="9" fillId="3" borderId="24" xfId="2" applyFont="1" applyFill="1" applyBorder="1" applyAlignment="1">
      <alignment horizontal="centerContinuous" vertical="center"/>
    </xf>
    <xf numFmtId="38" fontId="9" fillId="3" borderId="3" xfId="2" applyFont="1" applyFill="1" applyBorder="1" applyAlignment="1">
      <alignment horizontal="centerContinuous" vertical="center"/>
    </xf>
    <xf numFmtId="38" fontId="9" fillId="3" borderId="27" xfId="2" applyFont="1" applyFill="1" applyBorder="1" applyAlignment="1">
      <alignment horizontal="center" vertical="center" wrapText="1"/>
    </xf>
    <xf numFmtId="38" fontId="9" fillId="2" borderId="1" xfId="2" applyFont="1" applyFill="1" applyBorder="1" applyAlignment="1">
      <alignment horizontal="right" vertical="center"/>
    </xf>
    <xf numFmtId="38" fontId="9" fillId="2" borderId="19" xfId="2" applyFont="1" applyFill="1" applyBorder="1" applyAlignment="1">
      <alignment horizontal="right" vertical="center"/>
    </xf>
    <xf numFmtId="38" fontId="9" fillId="2" borderId="17" xfId="2" applyFont="1" applyFill="1" applyBorder="1" applyAlignment="1">
      <alignment horizontal="right" vertical="center"/>
    </xf>
    <xf numFmtId="38" fontId="9" fillId="2" borderId="28" xfId="2" applyFont="1" applyFill="1" applyBorder="1" applyAlignment="1">
      <alignment horizontal="right" vertical="center"/>
    </xf>
    <xf numFmtId="38" fontId="9" fillId="2" borderId="5" xfId="2" applyFont="1" applyFill="1" applyBorder="1" applyAlignment="1">
      <alignment horizontal="right" vertical="center"/>
    </xf>
    <xf numFmtId="38" fontId="9" fillId="2" borderId="23" xfId="2" applyFont="1" applyFill="1" applyBorder="1" applyAlignment="1">
      <alignment horizontal="right" vertical="center"/>
    </xf>
    <xf numFmtId="38" fontId="9" fillId="2" borderId="3" xfId="2" applyFont="1" applyFill="1" applyBorder="1" applyAlignment="1">
      <alignment horizontal="right" vertical="center"/>
    </xf>
    <xf numFmtId="38" fontId="4" fillId="2" borderId="17" xfId="2" applyFont="1" applyFill="1" applyBorder="1" applyAlignment="1">
      <alignment horizontal="right" vertical="center"/>
    </xf>
    <xf numFmtId="38" fontId="4" fillId="2" borderId="18" xfId="2" applyFont="1" applyFill="1" applyBorder="1" applyAlignment="1">
      <alignment horizontal="right" vertical="center"/>
    </xf>
    <xf numFmtId="38" fontId="4" fillId="2" borderId="19" xfId="2" applyFont="1" applyFill="1" applyBorder="1" applyAlignment="1">
      <alignment horizontal="right" vertical="center"/>
    </xf>
    <xf numFmtId="38" fontId="4" fillId="2" borderId="20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Continuous" vertical="center"/>
    </xf>
    <xf numFmtId="38" fontId="4" fillId="2" borderId="21" xfId="2" applyFont="1" applyFill="1" applyBorder="1" applyAlignment="1">
      <alignment horizontal="left"/>
    </xf>
    <xf numFmtId="38" fontId="4" fillId="2" borderId="5" xfId="2" applyFont="1" applyFill="1" applyBorder="1" applyAlignment="1">
      <alignment horizontal="right" vertical="center"/>
    </xf>
    <xf numFmtId="38" fontId="4" fillId="2" borderId="22" xfId="2" applyFont="1" applyFill="1" applyBorder="1" applyAlignment="1">
      <alignment horizontal="right" vertical="center"/>
    </xf>
    <xf numFmtId="38" fontId="4" fillId="2" borderId="23" xfId="2" applyFont="1" applyFill="1" applyBorder="1" applyAlignment="1">
      <alignment horizontal="right" vertical="center"/>
    </xf>
    <xf numFmtId="38" fontId="4" fillId="2" borderId="24" xfId="2" applyFont="1" applyFill="1" applyBorder="1" applyAlignment="1">
      <alignment horizontal="center" vertical="center"/>
    </xf>
    <xf numFmtId="38" fontId="4" fillId="2" borderId="15" xfId="2" applyFont="1" applyFill="1" applyBorder="1" applyAlignment="1">
      <alignment horizontal="centerContinuous" vertical="center"/>
    </xf>
    <xf numFmtId="38" fontId="4" fillId="2" borderId="25" xfId="2" applyFont="1" applyFill="1" applyBorder="1" applyAlignment="1">
      <alignment horizontal="left"/>
    </xf>
    <xf numFmtId="38" fontId="4" fillId="2" borderId="25" xfId="2" applyFont="1" applyFill="1" applyBorder="1" applyAlignment="1">
      <alignment horizontal="left" vertical="center"/>
    </xf>
    <xf numFmtId="38" fontId="4" fillId="2" borderId="3" xfId="2" applyFont="1" applyFill="1" applyBorder="1" applyAlignment="1">
      <alignment horizontal="right" vertical="center"/>
    </xf>
    <xf numFmtId="38" fontId="4" fillId="2" borderId="24" xfId="2" applyFont="1" applyFill="1" applyBorder="1" applyAlignment="1">
      <alignment horizontal="centerContinuous" vertical="center"/>
    </xf>
    <xf numFmtId="38" fontId="4" fillId="2" borderId="3" xfId="2" applyFont="1" applyFill="1" applyBorder="1" applyAlignment="1">
      <alignment horizontal="centerContinuous" vertical="center"/>
    </xf>
    <xf numFmtId="38" fontId="4" fillId="2" borderId="22" xfId="2" applyFont="1" applyFill="1" applyBorder="1" applyAlignment="1">
      <alignment horizontal="left" vertical="center"/>
    </xf>
    <xf numFmtId="38" fontId="4" fillId="2" borderId="25" xfId="2" applyFont="1" applyFill="1" applyBorder="1" applyAlignment="1">
      <alignment horizontal="left" vertical="center" shrinkToFit="1"/>
    </xf>
    <xf numFmtId="38" fontId="4" fillId="2" borderId="2" xfId="2" applyFont="1" applyFill="1" applyBorder="1" applyAlignment="1">
      <alignment horizontal="right" vertical="center"/>
    </xf>
    <xf numFmtId="38" fontId="4" fillId="2" borderId="25" xfId="2" applyFont="1" applyFill="1" applyBorder="1" applyAlignment="1">
      <alignment horizontal="right" vertical="center"/>
    </xf>
    <xf numFmtId="38" fontId="4" fillId="2" borderId="29" xfId="2" applyFont="1" applyFill="1" applyBorder="1" applyAlignment="1">
      <alignment horizontal="right" vertical="center"/>
    </xf>
    <xf numFmtId="38" fontId="4" fillId="3" borderId="20" xfId="2" applyFont="1" applyFill="1" applyBorder="1" applyAlignment="1">
      <alignment horizontal="center" vertical="center"/>
    </xf>
    <xf numFmtId="38" fontId="4" fillId="3" borderId="2" xfId="2" applyFont="1" applyFill="1" applyBorder="1" applyAlignment="1">
      <alignment horizontal="centerContinuous" vertical="center"/>
    </xf>
    <xf numFmtId="38" fontId="4" fillId="3" borderId="26" xfId="2" applyFont="1" applyFill="1" applyBorder="1" applyAlignment="1">
      <alignment horizontal="center" vertical="center" wrapText="1" shrinkToFit="1"/>
    </xf>
    <xf numFmtId="38" fontId="4" fillId="3" borderId="24" xfId="2" applyFont="1" applyFill="1" applyBorder="1" applyAlignment="1">
      <alignment horizontal="center" vertical="center"/>
    </xf>
    <xf numFmtId="38" fontId="4" fillId="3" borderId="15" xfId="2" applyFont="1" applyFill="1" applyBorder="1" applyAlignment="1">
      <alignment horizontal="centerContinuous" vertical="center"/>
    </xf>
    <xf numFmtId="38" fontId="4" fillId="3" borderId="25" xfId="2" applyFont="1" applyFill="1" applyBorder="1" applyAlignment="1">
      <alignment horizontal="center" vertical="center" wrapText="1" shrinkToFit="1"/>
    </xf>
    <xf numFmtId="38" fontId="4" fillId="3" borderId="24" xfId="2" applyFont="1" applyFill="1" applyBorder="1" applyAlignment="1">
      <alignment horizontal="centerContinuous" vertical="center"/>
    </xf>
    <xf numFmtId="38" fontId="4" fillId="3" borderId="3" xfId="2" applyFont="1" applyFill="1" applyBorder="1" applyAlignment="1">
      <alignment horizontal="centerContinuous" vertical="center"/>
    </xf>
    <xf numFmtId="38" fontId="4" fillId="3" borderId="22" xfId="2" applyFont="1" applyFill="1" applyBorder="1" applyAlignment="1">
      <alignment horizontal="center" vertical="center" wrapText="1" shrinkToFit="1"/>
    </xf>
    <xf numFmtId="38" fontId="4" fillId="3" borderId="23" xfId="2" applyFont="1" applyFill="1" applyBorder="1" applyAlignment="1">
      <alignment horizontal="right" vertical="center"/>
    </xf>
    <xf numFmtId="38" fontId="4" fillId="3" borderId="5" xfId="2" applyFont="1" applyFill="1" applyBorder="1" applyAlignment="1">
      <alignment horizontal="right" vertical="center"/>
    </xf>
    <xf numFmtId="38" fontId="4" fillId="3" borderId="22" xfId="2" applyFont="1" applyFill="1" applyBorder="1" applyAlignment="1">
      <alignment horizontal="right" vertical="center"/>
    </xf>
    <xf numFmtId="38" fontId="4" fillId="3" borderId="24" xfId="2" applyFont="1" applyFill="1" applyBorder="1" applyAlignment="1">
      <alignment horizontal="right" vertical="center"/>
    </xf>
    <xf numFmtId="38" fontId="4" fillId="3" borderId="15" xfId="2" applyFont="1" applyFill="1" applyBorder="1" applyAlignment="1">
      <alignment horizontal="right" vertical="center"/>
    </xf>
    <xf numFmtId="38" fontId="4" fillId="3" borderId="25" xfId="2" applyFont="1" applyFill="1" applyBorder="1" applyAlignment="1">
      <alignment horizontal="left" vertical="center"/>
    </xf>
    <xf numFmtId="38" fontId="4" fillId="3" borderId="5" xfId="2" applyFont="1" applyFill="1" applyBorder="1" applyAlignment="1">
      <alignment horizontal="centerContinuous" vertical="center"/>
    </xf>
    <xf numFmtId="38" fontId="2" fillId="0" borderId="0" xfId="2" applyFont="1" applyAlignment="1">
      <alignment vertical="top" wrapText="1"/>
    </xf>
    <xf numFmtId="38" fontId="4" fillId="0" borderId="0" xfId="2" applyFont="1" applyAlignment="1">
      <alignment vertical="top" wrapText="1"/>
    </xf>
    <xf numFmtId="38" fontId="4" fillId="0" borderId="0" xfId="2" applyFont="1" applyBorder="1" applyAlignment="1">
      <alignment vertical="top" wrapText="1"/>
    </xf>
    <xf numFmtId="38" fontId="4" fillId="3" borderId="2" xfId="2" applyFont="1" applyFill="1" applyBorder="1" applyAlignment="1">
      <alignment horizontal="center" vertical="center" textRotation="255" wrapText="1"/>
    </xf>
    <xf numFmtId="0" fontId="2" fillId="0" borderId="30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" fillId="0" borderId="31" xfId="3" applyFont="1" applyBorder="1" applyAlignment="1">
      <alignment horizontal="center" vertical="top" textRotation="255" wrapText="1"/>
    </xf>
    <xf numFmtId="38" fontId="4" fillId="0" borderId="5" xfId="2" applyFont="1" applyBorder="1" applyAlignment="1">
      <alignment horizontal="center" vertical="top" textRotation="255" wrapText="1"/>
    </xf>
    <xf numFmtId="38" fontId="4" fillId="0" borderId="31" xfId="2" applyFont="1" applyBorder="1" applyAlignment="1">
      <alignment horizontal="center" vertical="top" textRotation="255" wrapText="1"/>
    </xf>
    <xf numFmtId="38" fontId="4" fillId="0" borderId="32" xfId="2" applyFont="1" applyBorder="1" applyAlignment="1">
      <alignment horizontal="center" vertical="top" textRotation="255" wrapText="1"/>
    </xf>
    <xf numFmtId="0" fontId="2" fillId="0" borderId="33" xfId="3" applyFont="1" applyBorder="1" applyAlignment="1">
      <alignment horizontal="center" vertical="top" wrapText="1"/>
    </xf>
    <xf numFmtId="38" fontId="4" fillId="0" borderId="34" xfId="2" applyFont="1" applyBorder="1" applyAlignment="1">
      <alignment horizontal="center" vertical="top" textRotation="255" wrapText="1"/>
    </xf>
    <xf numFmtId="38" fontId="4" fillId="0" borderId="35" xfId="2" applyFont="1" applyBorder="1" applyAlignment="1">
      <alignment horizontal="center" vertical="top" textRotation="255" wrapText="1"/>
    </xf>
    <xf numFmtId="38" fontId="4" fillId="0" borderId="30" xfId="2" applyFont="1" applyBorder="1" applyAlignment="1">
      <alignment horizontal="center" vertical="top" textRotation="255" wrapText="1"/>
    </xf>
    <xf numFmtId="38" fontId="4" fillId="0" borderId="31" xfId="2" applyFont="1" applyFill="1" applyBorder="1" applyAlignment="1">
      <alignment horizontal="center" vertical="top" textRotation="255" wrapText="1"/>
    </xf>
    <xf numFmtId="9" fontId="4" fillId="0" borderId="31" xfId="4" applyFont="1" applyBorder="1" applyAlignment="1">
      <alignment horizontal="center" vertical="top" textRotation="255" wrapText="1"/>
    </xf>
    <xf numFmtId="0" fontId="2" fillId="0" borderId="31" xfId="3" applyFont="1" applyBorder="1" applyAlignment="1">
      <alignment horizontal="center" wrapText="1"/>
    </xf>
    <xf numFmtId="38" fontId="4" fillId="0" borderId="2" xfId="2" applyFont="1" applyBorder="1" applyAlignment="1">
      <alignment horizontal="left" vertical="top" wrapText="1"/>
    </xf>
    <xf numFmtId="38" fontId="4" fillId="3" borderId="8" xfId="2" applyFont="1" applyFill="1" applyBorder="1" applyAlignment="1">
      <alignment horizontal="center" vertical="center" textRotation="255" wrapText="1"/>
    </xf>
    <xf numFmtId="38" fontId="4" fillId="0" borderId="36" xfId="2" applyFont="1" applyBorder="1" applyAlignment="1">
      <alignment horizontal="center" vertical="top" textRotation="255" wrapText="1"/>
    </xf>
    <xf numFmtId="38" fontId="4" fillId="0" borderId="37" xfId="2" applyFont="1" applyBorder="1" applyAlignment="1">
      <alignment horizontal="center" vertical="top" textRotation="255" wrapText="1"/>
    </xf>
    <xf numFmtId="0" fontId="4" fillId="0" borderId="38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38" fontId="4" fillId="0" borderId="41" xfId="2" applyFont="1" applyBorder="1" applyAlignment="1">
      <alignment horizontal="center" vertical="center"/>
    </xf>
    <xf numFmtId="38" fontId="4" fillId="0" borderId="42" xfId="2" applyFont="1" applyBorder="1" applyAlignment="1">
      <alignment horizontal="center" vertical="top" textRotation="255" wrapText="1"/>
    </xf>
    <xf numFmtId="0" fontId="2" fillId="0" borderId="8" xfId="3" applyFont="1" applyBorder="1" applyAlignment="1">
      <alignment horizontal="center" vertical="top" wrapText="1"/>
    </xf>
    <xf numFmtId="38" fontId="4" fillId="0" borderId="3" xfId="2" applyFont="1" applyBorder="1" applyAlignment="1">
      <alignment horizontal="center" vertical="top" textRotation="255" wrapText="1"/>
    </xf>
    <xf numFmtId="38" fontId="4" fillId="0" borderId="12" xfId="2" applyFont="1" applyBorder="1" applyAlignment="1">
      <alignment horizontal="center" vertical="top" textRotation="255" wrapText="1"/>
    </xf>
    <xf numFmtId="38" fontId="4" fillId="0" borderId="29" xfId="2" applyFont="1" applyBorder="1" applyAlignment="1">
      <alignment horizontal="center" vertical="top" textRotation="255" wrapText="1"/>
    </xf>
    <xf numFmtId="38" fontId="4" fillId="0" borderId="4" xfId="2" applyFont="1" applyFill="1" applyBorder="1" applyAlignment="1">
      <alignment horizontal="center" vertical="top" textRotation="255" wrapText="1"/>
    </xf>
    <xf numFmtId="9" fontId="4" fillId="0" borderId="4" xfId="4" applyFont="1" applyBorder="1" applyAlignment="1">
      <alignment horizontal="center" vertical="top" textRotation="255" wrapText="1"/>
    </xf>
    <xf numFmtId="38" fontId="4" fillId="0" borderId="8" xfId="2" applyFont="1" applyBorder="1" applyAlignment="1">
      <alignment horizontal="left"/>
    </xf>
    <xf numFmtId="38" fontId="4" fillId="3" borderId="15" xfId="2" applyFont="1" applyFill="1" applyBorder="1" applyAlignment="1">
      <alignment horizontal="center" vertical="center" textRotation="255" wrapText="1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0" fontId="2" fillId="0" borderId="46" xfId="3" applyFont="1" applyBorder="1" applyAlignment="1">
      <alignment horizontal="center" vertical="center"/>
    </xf>
    <xf numFmtId="0" fontId="2" fillId="0" borderId="47" xfId="3" applyFont="1" applyBorder="1" applyAlignment="1">
      <alignment horizontal="center" vertical="center"/>
    </xf>
    <xf numFmtId="38" fontId="4" fillId="0" borderId="48" xfId="2" applyFont="1" applyBorder="1" applyAlignment="1">
      <alignment horizontal="center" vertical="center"/>
    </xf>
    <xf numFmtId="38" fontId="4" fillId="0" borderId="49" xfId="2" applyFont="1" applyBorder="1" applyAlignment="1">
      <alignment horizontal="center" vertical="top" textRotation="255" wrapText="1"/>
    </xf>
    <xf numFmtId="38" fontId="4" fillId="0" borderId="15" xfId="2" applyFont="1" applyBorder="1" applyAlignment="1">
      <alignment horizontal="center" vertical="top" wrapText="1"/>
    </xf>
    <xf numFmtId="38" fontId="4" fillId="0" borderId="48" xfId="2" applyFont="1" applyBorder="1" applyAlignment="1">
      <alignment horizontal="center" vertical="top" textRotation="255" wrapText="1"/>
    </xf>
    <xf numFmtId="38" fontId="4" fillId="0" borderId="50" xfId="2" applyFont="1" applyBorder="1" applyAlignment="1">
      <alignment horizontal="center" vertical="top" textRotation="255" wrapText="1"/>
    </xf>
    <xf numFmtId="38" fontId="4" fillId="0" borderId="37" xfId="2" applyFont="1" applyFill="1" applyBorder="1" applyAlignment="1">
      <alignment horizontal="center" vertical="top" textRotation="255" wrapText="1"/>
    </xf>
    <xf numFmtId="9" fontId="4" fillId="0" borderId="37" xfId="4" applyFont="1" applyBorder="1" applyAlignment="1">
      <alignment horizontal="center" vertical="top" textRotation="255" wrapText="1"/>
    </xf>
    <xf numFmtId="38" fontId="4" fillId="0" borderId="51" xfId="2" applyFont="1" applyBorder="1" applyAlignment="1">
      <alignment horizontal="center" vertical="center" wrapText="1"/>
    </xf>
    <xf numFmtId="38" fontId="4" fillId="0" borderId="38" xfId="2" applyFont="1" applyBorder="1" applyAlignment="1">
      <alignment horizontal="center" vertical="center" wrapText="1"/>
    </xf>
    <xf numFmtId="38" fontId="4" fillId="0" borderId="41" xfId="2" applyFont="1" applyBorder="1" applyAlignment="1">
      <alignment horizontal="center" vertical="center" wrapText="1"/>
    </xf>
    <xf numFmtId="38" fontId="4" fillId="0" borderId="47" xfId="2" applyFont="1" applyBorder="1" applyAlignment="1"/>
    <xf numFmtId="38" fontId="4" fillId="0" borderId="15" xfId="2" applyFont="1" applyBorder="1" applyAlignment="1">
      <alignment horizontal="left"/>
    </xf>
    <xf numFmtId="38" fontId="4" fillId="0" borderId="52" xfId="2" applyFont="1" applyFill="1" applyBorder="1" applyAlignment="1">
      <alignment horizontal="right"/>
    </xf>
    <xf numFmtId="38" fontId="4" fillId="0" borderId="0" xfId="2" applyFont="1" applyBorder="1" applyAlignment="1">
      <alignment horizontal="center" vertical="center"/>
    </xf>
  </cellXfs>
  <cellStyles count="5">
    <cellStyle name="パーセント 2" xfId="4"/>
    <cellStyle name="桁区切り 2" xfId="2"/>
    <cellStyle name="標準" xfId="0" builtinId="0"/>
    <cellStyle name="標準 3" xfId="1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10</xdr:row>
      <xdr:rowOff>9525</xdr:rowOff>
    </xdr:from>
    <xdr:to>
      <xdr:col>31</xdr:col>
      <xdr:colOff>9525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16973550" y="16605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6350</xdr:colOff>
      <xdr:row>10</xdr:row>
      <xdr:rowOff>1</xdr:rowOff>
    </xdr:from>
    <xdr:to>
      <xdr:col>36</xdr:col>
      <xdr:colOff>0</xdr:colOff>
      <xdr:row>11</xdr:row>
      <xdr:rowOff>6350</xdr:rowOff>
    </xdr:to>
    <xdr:cxnSp macro="">
      <xdr:nvCxnSpPr>
        <xdr:cNvPr id="3" name="直線コネクタ 2"/>
        <xdr:cNvCxnSpPr/>
      </xdr:nvCxnSpPr>
      <xdr:spPr>
        <a:xfrm flipV="1">
          <a:off x="20751800" y="1651001"/>
          <a:ext cx="1879600" cy="1714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571500</xdr:colOff>
      <xdr:row>10</xdr:row>
      <xdr:rowOff>9525</xdr:rowOff>
    </xdr:from>
    <xdr:to>
      <xdr:col>39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 flipV="1">
          <a:off x="23202900" y="1660525"/>
          <a:ext cx="13144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10</xdr:row>
      <xdr:rowOff>9525</xdr:rowOff>
    </xdr:from>
    <xdr:to>
      <xdr:col>26</xdr:col>
      <xdr:colOff>0</xdr:colOff>
      <xdr:row>10</xdr:row>
      <xdr:rowOff>161925</xdr:rowOff>
    </xdr:to>
    <xdr:cxnSp macro="">
      <xdr:nvCxnSpPr>
        <xdr:cNvPr id="5" name="直線コネクタ 4"/>
        <xdr:cNvCxnSpPr/>
      </xdr:nvCxnSpPr>
      <xdr:spPr>
        <a:xfrm flipV="1">
          <a:off x="3152775" y="1660525"/>
          <a:ext cx="1319212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10</xdr:row>
      <xdr:rowOff>9525</xdr:rowOff>
    </xdr:from>
    <xdr:to>
      <xdr:col>42</xdr:col>
      <xdr:colOff>9525</xdr:colOff>
      <xdr:row>10</xdr:row>
      <xdr:rowOff>161925</xdr:rowOff>
    </xdr:to>
    <xdr:cxnSp macro="">
      <xdr:nvCxnSpPr>
        <xdr:cNvPr id="6" name="直線コネクタ 5"/>
        <xdr:cNvCxnSpPr/>
      </xdr:nvCxnSpPr>
      <xdr:spPr>
        <a:xfrm flipV="1">
          <a:off x="25784175" y="16605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9525</xdr:rowOff>
    </xdr:from>
    <xdr:to>
      <xdr:col>31</xdr:col>
      <xdr:colOff>9525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16973550" y="16605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571500</xdr:colOff>
      <xdr:row>10</xdr:row>
      <xdr:rowOff>9525</xdr:rowOff>
    </xdr:from>
    <xdr:to>
      <xdr:col>39</xdr:col>
      <xdr:colOff>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23202900" y="1660525"/>
          <a:ext cx="13144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10</xdr:row>
      <xdr:rowOff>9525</xdr:rowOff>
    </xdr:from>
    <xdr:to>
      <xdr:col>26</xdr:col>
      <xdr:colOff>0</xdr:colOff>
      <xdr:row>10</xdr:row>
      <xdr:rowOff>161925</xdr:rowOff>
    </xdr:to>
    <xdr:cxnSp macro="">
      <xdr:nvCxnSpPr>
        <xdr:cNvPr id="9" name="直線コネクタ 8"/>
        <xdr:cNvCxnSpPr/>
      </xdr:nvCxnSpPr>
      <xdr:spPr>
        <a:xfrm flipV="1">
          <a:off x="3152775" y="1660525"/>
          <a:ext cx="1319212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10</xdr:row>
      <xdr:rowOff>9525</xdr:rowOff>
    </xdr:from>
    <xdr:to>
      <xdr:col>42</xdr:col>
      <xdr:colOff>9525</xdr:colOff>
      <xdr:row>10</xdr:row>
      <xdr:rowOff>161925</xdr:rowOff>
    </xdr:to>
    <xdr:cxnSp macro="">
      <xdr:nvCxnSpPr>
        <xdr:cNvPr id="10" name="直線コネクタ 9"/>
        <xdr:cNvCxnSpPr/>
      </xdr:nvCxnSpPr>
      <xdr:spPr>
        <a:xfrm flipV="1">
          <a:off x="25784175" y="16605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</xdr:row>
      <xdr:rowOff>9525</xdr:rowOff>
    </xdr:from>
    <xdr:to>
      <xdr:col>31</xdr:col>
      <xdr:colOff>9525</xdr:colOff>
      <xdr:row>9</xdr:row>
      <xdr:rowOff>0</xdr:rowOff>
    </xdr:to>
    <xdr:cxnSp macro="">
      <xdr:nvCxnSpPr>
        <xdr:cNvPr id="11" name="直線コネクタ 10"/>
        <xdr:cNvCxnSpPr/>
      </xdr:nvCxnSpPr>
      <xdr:spPr>
        <a:xfrm flipV="1">
          <a:off x="16973550" y="13303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419100</xdr:colOff>
      <xdr:row>7</xdr:row>
      <xdr:rowOff>161925</xdr:rowOff>
    </xdr:from>
    <xdr:to>
      <xdr:col>36</xdr:col>
      <xdr:colOff>0</xdr:colOff>
      <xdr:row>9</xdr:row>
      <xdr:rowOff>9525</xdr:rowOff>
    </xdr:to>
    <xdr:cxnSp macro="">
      <xdr:nvCxnSpPr>
        <xdr:cNvPr id="12" name="直線コネクタ 11"/>
        <xdr:cNvCxnSpPr/>
      </xdr:nvCxnSpPr>
      <xdr:spPr>
        <a:xfrm flipV="1">
          <a:off x="20535900" y="1317625"/>
          <a:ext cx="2095500" cy="17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571500</xdr:colOff>
      <xdr:row>8</xdr:row>
      <xdr:rowOff>9525</xdr:rowOff>
    </xdr:from>
    <xdr:to>
      <xdr:col>39</xdr:col>
      <xdr:colOff>0</xdr:colOff>
      <xdr:row>9</xdr:row>
      <xdr:rowOff>0</xdr:rowOff>
    </xdr:to>
    <xdr:cxnSp macro="">
      <xdr:nvCxnSpPr>
        <xdr:cNvPr id="13" name="直線コネクタ 12"/>
        <xdr:cNvCxnSpPr/>
      </xdr:nvCxnSpPr>
      <xdr:spPr>
        <a:xfrm flipV="1">
          <a:off x="23202900" y="1330325"/>
          <a:ext cx="13144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8</xdr:row>
      <xdr:rowOff>9525</xdr:rowOff>
    </xdr:from>
    <xdr:to>
      <xdr:col>26</xdr:col>
      <xdr:colOff>0</xdr:colOff>
      <xdr:row>8</xdr:row>
      <xdr:rowOff>161925</xdr:rowOff>
    </xdr:to>
    <xdr:cxnSp macro="">
      <xdr:nvCxnSpPr>
        <xdr:cNvPr id="14" name="直線コネクタ 13"/>
        <xdr:cNvCxnSpPr/>
      </xdr:nvCxnSpPr>
      <xdr:spPr>
        <a:xfrm flipV="1">
          <a:off x="3152775" y="1330325"/>
          <a:ext cx="1319212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8</xdr:row>
      <xdr:rowOff>9525</xdr:rowOff>
    </xdr:from>
    <xdr:to>
      <xdr:col>42</xdr:col>
      <xdr:colOff>9525</xdr:colOff>
      <xdr:row>8</xdr:row>
      <xdr:rowOff>161925</xdr:rowOff>
    </xdr:to>
    <xdr:cxnSp macro="">
      <xdr:nvCxnSpPr>
        <xdr:cNvPr id="15" name="直線コネクタ 14"/>
        <xdr:cNvCxnSpPr/>
      </xdr:nvCxnSpPr>
      <xdr:spPr>
        <a:xfrm flipV="1">
          <a:off x="25784175" y="13303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</xdr:row>
      <xdr:rowOff>9525</xdr:rowOff>
    </xdr:from>
    <xdr:to>
      <xdr:col>31</xdr:col>
      <xdr:colOff>9525</xdr:colOff>
      <xdr:row>9</xdr:row>
      <xdr:rowOff>0</xdr:rowOff>
    </xdr:to>
    <xdr:cxnSp macro="">
      <xdr:nvCxnSpPr>
        <xdr:cNvPr id="16" name="直線コネクタ 15"/>
        <xdr:cNvCxnSpPr/>
      </xdr:nvCxnSpPr>
      <xdr:spPr>
        <a:xfrm flipV="1">
          <a:off x="16973550" y="13303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419100</xdr:colOff>
      <xdr:row>7</xdr:row>
      <xdr:rowOff>161925</xdr:rowOff>
    </xdr:from>
    <xdr:to>
      <xdr:col>36</xdr:col>
      <xdr:colOff>0</xdr:colOff>
      <xdr:row>9</xdr:row>
      <xdr:rowOff>9525</xdr:rowOff>
    </xdr:to>
    <xdr:cxnSp macro="">
      <xdr:nvCxnSpPr>
        <xdr:cNvPr id="17" name="直線コネクタ 16"/>
        <xdr:cNvCxnSpPr/>
      </xdr:nvCxnSpPr>
      <xdr:spPr>
        <a:xfrm flipV="1">
          <a:off x="20535900" y="1317625"/>
          <a:ext cx="2095500" cy="17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571500</xdr:colOff>
      <xdr:row>8</xdr:row>
      <xdr:rowOff>9525</xdr:rowOff>
    </xdr:from>
    <xdr:to>
      <xdr:col>39</xdr:col>
      <xdr:colOff>0</xdr:colOff>
      <xdr:row>9</xdr:row>
      <xdr:rowOff>0</xdr:rowOff>
    </xdr:to>
    <xdr:cxnSp macro="">
      <xdr:nvCxnSpPr>
        <xdr:cNvPr id="18" name="直線コネクタ 17"/>
        <xdr:cNvCxnSpPr/>
      </xdr:nvCxnSpPr>
      <xdr:spPr>
        <a:xfrm flipV="1">
          <a:off x="23202900" y="1330325"/>
          <a:ext cx="13144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8</xdr:row>
      <xdr:rowOff>9525</xdr:rowOff>
    </xdr:from>
    <xdr:to>
      <xdr:col>26</xdr:col>
      <xdr:colOff>0</xdr:colOff>
      <xdr:row>8</xdr:row>
      <xdr:rowOff>161925</xdr:rowOff>
    </xdr:to>
    <xdr:cxnSp macro="">
      <xdr:nvCxnSpPr>
        <xdr:cNvPr id="19" name="直線コネクタ 18"/>
        <xdr:cNvCxnSpPr/>
      </xdr:nvCxnSpPr>
      <xdr:spPr>
        <a:xfrm flipV="1">
          <a:off x="3152775" y="1330325"/>
          <a:ext cx="1319212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8</xdr:row>
      <xdr:rowOff>9525</xdr:rowOff>
    </xdr:from>
    <xdr:to>
      <xdr:col>42</xdr:col>
      <xdr:colOff>9525</xdr:colOff>
      <xdr:row>8</xdr:row>
      <xdr:rowOff>161925</xdr:rowOff>
    </xdr:to>
    <xdr:cxnSp macro="">
      <xdr:nvCxnSpPr>
        <xdr:cNvPr id="20" name="直線コネクタ 19"/>
        <xdr:cNvCxnSpPr/>
      </xdr:nvCxnSpPr>
      <xdr:spPr>
        <a:xfrm flipV="1">
          <a:off x="25784175" y="13303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</xdr:row>
      <xdr:rowOff>9525</xdr:rowOff>
    </xdr:from>
    <xdr:to>
      <xdr:col>31</xdr:col>
      <xdr:colOff>9525</xdr:colOff>
      <xdr:row>7</xdr:row>
      <xdr:rowOff>0</xdr:rowOff>
    </xdr:to>
    <xdr:cxnSp macro="">
      <xdr:nvCxnSpPr>
        <xdr:cNvPr id="21" name="直線コネクタ 20"/>
        <xdr:cNvCxnSpPr/>
      </xdr:nvCxnSpPr>
      <xdr:spPr>
        <a:xfrm flipV="1">
          <a:off x="16973550" y="10001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450850</xdr:colOff>
      <xdr:row>6</xdr:row>
      <xdr:rowOff>6351</xdr:rowOff>
    </xdr:from>
    <xdr:to>
      <xdr:col>36</xdr:col>
      <xdr:colOff>31750</xdr:colOff>
      <xdr:row>7</xdr:row>
      <xdr:rowOff>12700</xdr:rowOff>
    </xdr:to>
    <xdr:cxnSp macro="">
      <xdr:nvCxnSpPr>
        <xdr:cNvPr id="22" name="直線コネクタ 21"/>
        <xdr:cNvCxnSpPr/>
      </xdr:nvCxnSpPr>
      <xdr:spPr>
        <a:xfrm flipV="1">
          <a:off x="20567650" y="996951"/>
          <a:ext cx="2095500" cy="1714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571500</xdr:colOff>
      <xdr:row>6</xdr:row>
      <xdr:rowOff>9525</xdr:rowOff>
    </xdr:from>
    <xdr:to>
      <xdr:col>39</xdr:col>
      <xdr:colOff>0</xdr:colOff>
      <xdr:row>7</xdr:row>
      <xdr:rowOff>0</xdr:rowOff>
    </xdr:to>
    <xdr:cxnSp macro="">
      <xdr:nvCxnSpPr>
        <xdr:cNvPr id="23" name="直線コネクタ 22"/>
        <xdr:cNvCxnSpPr/>
      </xdr:nvCxnSpPr>
      <xdr:spPr>
        <a:xfrm flipV="1">
          <a:off x="23202900" y="1000125"/>
          <a:ext cx="13144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</xdr:row>
      <xdr:rowOff>9525</xdr:rowOff>
    </xdr:from>
    <xdr:to>
      <xdr:col>26</xdr:col>
      <xdr:colOff>0</xdr:colOff>
      <xdr:row>6</xdr:row>
      <xdr:rowOff>161925</xdr:rowOff>
    </xdr:to>
    <xdr:cxnSp macro="">
      <xdr:nvCxnSpPr>
        <xdr:cNvPr id="24" name="直線コネクタ 23"/>
        <xdr:cNvCxnSpPr/>
      </xdr:nvCxnSpPr>
      <xdr:spPr>
        <a:xfrm flipV="1">
          <a:off x="3152775" y="1000125"/>
          <a:ext cx="1319212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6</xdr:row>
      <xdr:rowOff>9525</xdr:rowOff>
    </xdr:from>
    <xdr:to>
      <xdr:col>42</xdr:col>
      <xdr:colOff>9525</xdr:colOff>
      <xdr:row>6</xdr:row>
      <xdr:rowOff>161925</xdr:rowOff>
    </xdr:to>
    <xdr:cxnSp macro="">
      <xdr:nvCxnSpPr>
        <xdr:cNvPr id="25" name="直線コネクタ 24"/>
        <xdr:cNvCxnSpPr/>
      </xdr:nvCxnSpPr>
      <xdr:spPr>
        <a:xfrm flipV="1">
          <a:off x="25784175" y="10001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</xdr:row>
      <xdr:rowOff>9525</xdr:rowOff>
    </xdr:from>
    <xdr:to>
      <xdr:col>31</xdr:col>
      <xdr:colOff>9525</xdr:colOff>
      <xdr:row>7</xdr:row>
      <xdr:rowOff>0</xdr:rowOff>
    </xdr:to>
    <xdr:cxnSp macro="">
      <xdr:nvCxnSpPr>
        <xdr:cNvPr id="26" name="直線コネクタ 25"/>
        <xdr:cNvCxnSpPr/>
      </xdr:nvCxnSpPr>
      <xdr:spPr>
        <a:xfrm flipV="1">
          <a:off x="16973550" y="10001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571500</xdr:colOff>
      <xdr:row>6</xdr:row>
      <xdr:rowOff>9525</xdr:rowOff>
    </xdr:from>
    <xdr:to>
      <xdr:col>39</xdr:col>
      <xdr:colOff>0</xdr:colOff>
      <xdr:row>7</xdr:row>
      <xdr:rowOff>0</xdr:rowOff>
    </xdr:to>
    <xdr:cxnSp macro="">
      <xdr:nvCxnSpPr>
        <xdr:cNvPr id="27" name="直線コネクタ 26"/>
        <xdr:cNvCxnSpPr/>
      </xdr:nvCxnSpPr>
      <xdr:spPr>
        <a:xfrm flipV="1">
          <a:off x="23202900" y="1000125"/>
          <a:ext cx="13144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</xdr:row>
      <xdr:rowOff>9525</xdr:rowOff>
    </xdr:from>
    <xdr:to>
      <xdr:col>26</xdr:col>
      <xdr:colOff>0</xdr:colOff>
      <xdr:row>6</xdr:row>
      <xdr:rowOff>161925</xdr:rowOff>
    </xdr:to>
    <xdr:cxnSp macro="">
      <xdr:nvCxnSpPr>
        <xdr:cNvPr id="28" name="直線コネクタ 27"/>
        <xdr:cNvCxnSpPr/>
      </xdr:nvCxnSpPr>
      <xdr:spPr>
        <a:xfrm flipV="1">
          <a:off x="3152775" y="1000125"/>
          <a:ext cx="1319212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6</xdr:row>
      <xdr:rowOff>9525</xdr:rowOff>
    </xdr:from>
    <xdr:to>
      <xdr:col>42</xdr:col>
      <xdr:colOff>9525</xdr:colOff>
      <xdr:row>6</xdr:row>
      <xdr:rowOff>161925</xdr:rowOff>
    </xdr:to>
    <xdr:cxnSp macro="">
      <xdr:nvCxnSpPr>
        <xdr:cNvPr id="29" name="直線コネクタ 28"/>
        <xdr:cNvCxnSpPr/>
      </xdr:nvCxnSpPr>
      <xdr:spPr>
        <a:xfrm flipV="1">
          <a:off x="25784175" y="10001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25</xdr:col>
      <xdr:colOff>269875</xdr:colOff>
      <xdr:row>21</xdr:row>
      <xdr:rowOff>152400</xdr:rowOff>
    </xdr:to>
    <xdr:cxnSp macro="">
      <xdr:nvCxnSpPr>
        <xdr:cNvPr id="30" name="直線コネクタ 29"/>
        <xdr:cNvCxnSpPr/>
      </xdr:nvCxnSpPr>
      <xdr:spPr>
        <a:xfrm flipV="1">
          <a:off x="3143250" y="3467100"/>
          <a:ext cx="1284287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25</xdr:col>
      <xdr:colOff>269875</xdr:colOff>
      <xdr:row>22</xdr:row>
      <xdr:rowOff>152400</xdr:rowOff>
    </xdr:to>
    <xdr:cxnSp macro="">
      <xdr:nvCxnSpPr>
        <xdr:cNvPr id="31" name="直線コネクタ 30"/>
        <xdr:cNvCxnSpPr/>
      </xdr:nvCxnSpPr>
      <xdr:spPr>
        <a:xfrm flipV="1">
          <a:off x="3143250" y="3632200"/>
          <a:ext cx="1284287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25</xdr:col>
      <xdr:colOff>269875</xdr:colOff>
      <xdr:row>29</xdr:row>
      <xdr:rowOff>152400</xdr:rowOff>
    </xdr:to>
    <xdr:cxnSp macro="">
      <xdr:nvCxnSpPr>
        <xdr:cNvPr id="32" name="直線コネクタ 31"/>
        <xdr:cNvCxnSpPr/>
      </xdr:nvCxnSpPr>
      <xdr:spPr>
        <a:xfrm flipV="1">
          <a:off x="3143250" y="4787900"/>
          <a:ext cx="1284287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25</xdr:col>
      <xdr:colOff>269875</xdr:colOff>
      <xdr:row>30</xdr:row>
      <xdr:rowOff>152400</xdr:rowOff>
    </xdr:to>
    <xdr:cxnSp macro="">
      <xdr:nvCxnSpPr>
        <xdr:cNvPr id="33" name="直線コネクタ 32"/>
        <xdr:cNvCxnSpPr/>
      </xdr:nvCxnSpPr>
      <xdr:spPr>
        <a:xfrm flipV="1">
          <a:off x="3143250" y="4953000"/>
          <a:ext cx="12842875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6"/>
      <sheetName val="77"/>
      <sheetName val="7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S49"/>
  <sheetViews>
    <sheetView showGridLines="0" tabSelected="1" view="pageBreakPreview" zoomScaleNormal="100" workbookViewId="0">
      <pane xSplit="1" ySplit="5" topLeftCell="B6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25" defaultRowHeight="18" x14ac:dyDescent="0.55000000000000004"/>
  <cols>
    <col min="1" max="1" width="19.83203125" style="3" customWidth="1"/>
    <col min="2" max="2" width="8.83203125" style="1" bestFit="1" customWidth="1"/>
    <col min="3" max="3" width="7.75" style="1" bestFit="1" customWidth="1"/>
    <col min="4" max="4" width="6.08203125" style="1" customWidth="1"/>
    <col min="5" max="5" width="6.83203125" style="1" customWidth="1"/>
    <col min="6" max="6" width="4.08203125" style="1" customWidth="1"/>
    <col min="7" max="7" width="4.25" style="1" customWidth="1"/>
    <col min="8" max="8" width="4" style="1" customWidth="1"/>
    <col min="9" max="9" width="5.1640625" style="1" customWidth="1"/>
    <col min="10" max="10" width="4.5" style="1" customWidth="1"/>
    <col min="11" max="11" width="3.75" style="1" customWidth="1"/>
    <col min="12" max="12" width="4.33203125" style="1" customWidth="1"/>
    <col min="13" max="13" width="4.08203125" style="1" customWidth="1"/>
    <col min="14" max="14" width="3.75" style="1" customWidth="1"/>
    <col min="15" max="15" width="3.9140625" style="1" customWidth="1"/>
    <col min="16" max="16" width="3.4140625" style="1" customWidth="1"/>
    <col min="17" max="17" width="4.6640625" style="1" customWidth="1"/>
    <col min="18" max="18" width="6.33203125" style="1" customWidth="1"/>
    <col min="19" max="20" width="3.75" style="1" customWidth="1"/>
    <col min="21" max="23" width="5.1640625" style="1" customWidth="1"/>
    <col min="24" max="24" width="4.08203125" style="1" customWidth="1"/>
    <col min="25" max="25" width="5.1640625" style="1" customWidth="1"/>
    <col min="26" max="26" width="3.6640625" style="1" customWidth="1"/>
    <col min="27" max="27" width="6.08203125" style="1" customWidth="1"/>
    <col min="28" max="29" width="5.1640625" style="1" customWidth="1"/>
    <col min="30" max="30" width="4.33203125" style="1" customWidth="1"/>
    <col min="31" max="31" width="5.1640625" style="1" customWidth="1"/>
    <col min="32" max="32" width="6.4140625" style="1" customWidth="1"/>
    <col min="33" max="33" width="6.08203125" style="1" customWidth="1"/>
    <col min="34" max="34" width="4.5" style="1" customWidth="1"/>
    <col min="35" max="35" width="5.1640625" style="1" customWidth="1"/>
    <col min="36" max="36" width="6.4140625" style="1" customWidth="1"/>
    <col min="37" max="37" width="8.1640625" style="1" customWidth="1"/>
    <col min="38" max="38" width="6.5" style="1" customWidth="1"/>
    <col min="39" max="39" width="5.1640625" style="1" customWidth="1"/>
    <col min="40" max="40" width="7.08203125" style="1" customWidth="1"/>
    <col min="41" max="41" width="6.9140625" style="1" customWidth="1"/>
    <col min="42" max="42" width="4.58203125" style="1" customWidth="1"/>
    <col min="43" max="43" width="7.9140625" style="1" customWidth="1"/>
    <col min="44" max="44" width="8.25" style="1"/>
    <col min="45" max="45" width="8.25" style="2"/>
    <col min="46" max="16384" width="8.25" style="1"/>
  </cols>
  <sheetData>
    <row r="1" spans="1:45" s="55" customFormat="1" ht="15" customHeight="1" x14ac:dyDescent="0.55000000000000004">
      <c r="A1" s="57" t="s">
        <v>78</v>
      </c>
      <c r="B1" s="57"/>
      <c r="C1" s="57"/>
      <c r="D1" s="57"/>
      <c r="E1" s="57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56" t="s">
        <v>77</v>
      </c>
      <c r="AO1" s="56"/>
      <c r="AP1" s="56"/>
      <c r="AQ1" s="56"/>
      <c r="AR1" s="11"/>
      <c r="AS1" s="14"/>
    </row>
    <row r="2" spans="1:45" ht="15" customHeight="1" x14ac:dyDescent="0.55000000000000004">
      <c r="A2" s="54"/>
      <c r="B2" s="53" t="s">
        <v>76</v>
      </c>
      <c r="C2" s="52" t="s">
        <v>75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0"/>
      <c r="AL2" s="52" t="s">
        <v>74</v>
      </c>
      <c r="AM2" s="51"/>
      <c r="AN2" s="51"/>
      <c r="AO2" s="51"/>
      <c r="AP2" s="51"/>
      <c r="AQ2" s="50"/>
      <c r="AR2" s="36"/>
      <c r="AS2" s="9"/>
    </row>
    <row r="3" spans="1:45" ht="15" customHeight="1" x14ac:dyDescent="0.55000000000000004">
      <c r="A3" s="42"/>
      <c r="B3" s="49"/>
      <c r="C3" s="46" t="s">
        <v>73</v>
      </c>
      <c r="D3" s="46" t="s">
        <v>72</v>
      </c>
      <c r="E3" s="46" t="s">
        <v>71</v>
      </c>
      <c r="F3" s="46" t="s">
        <v>70</v>
      </c>
      <c r="G3" s="46" t="s">
        <v>69</v>
      </c>
      <c r="H3" s="46" t="s">
        <v>68</v>
      </c>
      <c r="I3" s="46" t="s">
        <v>67</v>
      </c>
      <c r="J3" s="46" t="s">
        <v>66</v>
      </c>
      <c r="K3" s="46" t="s">
        <v>65</v>
      </c>
      <c r="L3" s="46" t="s">
        <v>64</v>
      </c>
      <c r="M3" s="46" t="s">
        <v>63</v>
      </c>
      <c r="N3" s="46" t="s">
        <v>62</v>
      </c>
      <c r="O3" s="46" t="s">
        <v>61</v>
      </c>
      <c r="P3" s="46" t="s">
        <v>60</v>
      </c>
      <c r="Q3" s="46" t="s">
        <v>59</v>
      </c>
      <c r="R3" s="46" t="s">
        <v>58</v>
      </c>
      <c r="S3" s="46" t="s">
        <v>57</v>
      </c>
      <c r="T3" s="46" t="s">
        <v>56</v>
      </c>
      <c r="U3" s="46" t="s">
        <v>55</v>
      </c>
      <c r="V3" s="46" t="s">
        <v>54</v>
      </c>
      <c r="W3" s="46" t="s">
        <v>53</v>
      </c>
      <c r="X3" s="46" t="s">
        <v>52</v>
      </c>
      <c r="Y3" s="46" t="s">
        <v>51</v>
      </c>
      <c r="Z3" s="46" t="s">
        <v>50</v>
      </c>
      <c r="AA3" s="46" t="s">
        <v>49</v>
      </c>
      <c r="AB3" s="46" t="s">
        <v>48</v>
      </c>
      <c r="AC3" s="46" t="s">
        <v>47</v>
      </c>
      <c r="AD3" s="46" t="s">
        <v>46</v>
      </c>
      <c r="AE3" s="46" t="s">
        <v>45</v>
      </c>
      <c r="AF3" s="46" t="s">
        <v>44</v>
      </c>
      <c r="AG3" s="46" t="s">
        <v>43</v>
      </c>
      <c r="AH3" s="46" t="s">
        <v>42</v>
      </c>
      <c r="AI3" s="46" t="s">
        <v>41</v>
      </c>
      <c r="AJ3" s="46" t="s">
        <v>40</v>
      </c>
      <c r="AK3" s="45" t="s">
        <v>35</v>
      </c>
      <c r="AL3" s="48" t="s">
        <v>39</v>
      </c>
      <c r="AM3" s="47"/>
      <c r="AN3" s="46" t="s">
        <v>38</v>
      </c>
      <c r="AO3" s="46" t="s">
        <v>37</v>
      </c>
      <c r="AP3" s="46" t="s">
        <v>36</v>
      </c>
      <c r="AQ3" s="45" t="s">
        <v>35</v>
      </c>
      <c r="AR3" s="44"/>
      <c r="AS3" s="43"/>
    </row>
    <row r="4" spans="1:45" ht="99" customHeight="1" x14ac:dyDescent="0.55000000000000004">
      <c r="A4" s="42"/>
      <c r="B4" s="41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40"/>
      <c r="AF4" s="38"/>
      <c r="AG4" s="38"/>
      <c r="AH4" s="38"/>
      <c r="AI4" s="38"/>
      <c r="AJ4" s="38"/>
      <c r="AK4" s="37"/>
      <c r="AL4" s="39" t="s">
        <v>34</v>
      </c>
      <c r="AM4" s="39" t="s">
        <v>33</v>
      </c>
      <c r="AN4" s="38"/>
      <c r="AO4" s="38"/>
      <c r="AP4" s="38"/>
      <c r="AQ4" s="37"/>
      <c r="AR4" s="36"/>
      <c r="AS4" s="9"/>
    </row>
    <row r="5" spans="1:45" ht="15.75" customHeight="1" x14ac:dyDescent="0.55000000000000004">
      <c r="A5" s="35" t="s">
        <v>32</v>
      </c>
      <c r="B5" s="32">
        <f>AK5+AQ5</f>
        <v>125172</v>
      </c>
      <c r="C5" s="32">
        <f>28376+2380+28588+912</f>
        <v>60256</v>
      </c>
      <c r="D5" s="32">
        <f>684+2324+523+2929</f>
        <v>6460</v>
      </c>
      <c r="E5" s="32">
        <f>3543+107+2428+31</f>
        <v>6109</v>
      </c>
      <c r="F5" s="32">
        <f>120+5+24</f>
        <v>149</v>
      </c>
      <c r="G5" s="32">
        <f>10+3</f>
        <v>13</v>
      </c>
      <c r="H5" s="32">
        <f>258+70</f>
        <v>328</v>
      </c>
      <c r="I5" s="32">
        <f>131+39</f>
        <v>170</v>
      </c>
      <c r="J5" s="32">
        <f>208+33</f>
        <v>241</v>
      </c>
      <c r="K5" s="32">
        <f>21+6</f>
        <v>27</v>
      </c>
      <c r="L5" s="32">
        <f>158+59</f>
        <v>217</v>
      </c>
      <c r="M5" s="32">
        <f>75+25</f>
        <v>100</v>
      </c>
      <c r="N5" s="32">
        <f>28+11</f>
        <v>39</v>
      </c>
      <c r="O5" s="32">
        <f>174+46</f>
        <v>220</v>
      </c>
      <c r="P5" s="32">
        <f>26+3</f>
        <v>29</v>
      </c>
      <c r="Q5" s="32">
        <f>340+124</f>
        <v>464</v>
      </c>
      <c r="R5" s="32">
        <f>1972+664</f>
        <v>2636</v>
      </c>
      <c r="S5" s="32">
        <f>43+14</f>
        <v>57</v>
      </c>
      <c r="T5" s="32">
        <f>45+28</f>
        <v>73</v>
      </c>
      <c r="U5" s="32">
        <v>1</v>
      </c>
      <c r="V5" s="32">
        <f>104+20</f>
        <v>124</v>
      </c>
      <c r="W5" s="32">
        <v>1</v>
      </c>
      <c r="X5" s="32">
        <f>326+80</f>
        <v>406</v>
      </c>
      <c r="Y5" s="32">
        <f>213+70</f>
        <v>283</v>
      </c>
      <c r="Z5" s="32">
        <f>4+1</f>
        <v>5</v>
      </c>
      <c r="AA5" s="32">
        <f>4350+535+3409+375</f>
        <v>8669</v>
      </c>
      <c r="AB5" s="32">
        <f>1</f>
        <v>1</v>
      </c>
      <c r="AC5" s="32">
        <f>5+3</f>
        <v>8</v>
      </c>
      <c r="AD5" s="32">
        <f>570+227</f>
        <v>797</v>
      </c>
      <c r="AE5" s="32">
        <f>171+65</f>
        <v>236</v>
      </c>
      <c r="AF5" s="32">
        <f>895+3425+614+2395</f>
        <v>7329</v>
      </c>
      <c r="AG5" s="32">
        <f>2213+2691+1257+2057</f>
        <v>8218</v>
      </c>
      <c r="AH5" s="32">
        <f>102+15</f>
        <v>117</v>
      </c>
      <c r="AI5" s="32">
        <f>140+62</f>
        <v>202</v>
      </c>
      <c r="AJ5" s="32">
        <f>1085+426</f>
        <v>1511</v>
      </c>
      <c r="AK5" s="32">
        <f>SUM(C5:AJ5)</f>
        <v>105496</v>
      </c>
      <c r="AL5" s="32">
        <f>3046+609</f>
        <v>3655</v>
      </c>
      <c r="AM5" s="32">
        <f>561+227</f>
        <v>788</v>
      </c>
      <c r="AN5" s="32">
        <f>7265+1793+5102+559</f>
        <v>14719</v>
      </c>
      <c r="AO5" s="32">
        <f>141+19</f>
        <v>160</v>
      </c>
      <c r="AP5" s="32">
        <v>354</v>
      </c>
      <c r="AQ5" s="32">
        <f>SUM(AL5:AP5)</f>
        <v>19676</v>
      </c>
      <c r="AR5" s="9"/>
      <c r="AS5" s="9"/>
    </row>
    <row r="6" spans="1:45" ht="15.75" customHeight="1" x14ac:dyDescent="0.55000000000000004">
      <c r="A6" s="34" t="s">
        <v>31</v>
      </c>
      <c r="B6" s="32">
        <f>SUM(B8+B10)</f>
        <v>9527</v>
      </c>
      <c r="C6" s="32">
        <f>SUM(C8+C10)</f>
        <v>4086</v>
      </c>
      <c r="D6" s="32">
        <f>SUM(D8+D10)</f>
        <v>429</v>
      </c>
      <c r="E6" s="32">
        <f>SUM(E8+E10)</f>
        <v>502</v>
      </c>
      <c r="F6" s="32">
        <f>SUM(F8+F10)</f>
        <v>19</v>
      </c>
      <c r="G6" s="32">
        <f>SUM(G8+G10)</f>
        <v>0</v>
      </c>
      <c r="H6" s="32">
        <f>SUM(H8+H10)</f>
        <v>20</v>
      </c>
      <c r="I6" s="32">
        <f>SUM(I8+I10)</f>
        <v>18</v>
      </c>
      <c r="J6" s="32">
        <f>SUM(J8+J10)</f>
        <v>12</v>
      </c>
      <c r="K6" s="32">
        <f>SUM(K8+K10)</f>
        <v>1</v>
      </c>
      <c r="L6" s="32">
        <f>SUM(L8+L10)</f>
        <v>16</v>
      </c>
      <c r="M6" s="32">
        <f>SUM(M8+M10)</f>
        <v>5</v>
      </c>
      <c r="N6" s="32">
        <f>SUM(N8+N10)</f>
        <v>1</v>
      </c>
      <c r="O6" s="32">
        <f>SUM(O8+O10)</f>
        <v>14</v>
      </c>
      <c r="P6" s="32">
        <f>SUM(P8+P10)</f>
        <v>1</v>
      </c>
      <c r="Q6" s="32">
        <f>SUM(Q8+Q10)</f>
        <v>22</v>
      </c>
      <c r="R6" s="32">
        <f>SUM(R8+R10)</f>
        <v>254</v>
      </c>
      <c r="S6" s="32">
        <f>SUM(S8+S10)</f>
        <v>5</v>
      </c>
      <c r="T6" s="32">
        <f>SUM(T8+T10)</f>
        <v>8</v>
      </c>
      <c r="U6" s="32">
        <f>SUM(U8+U10)</f>
        <v>0</v>
      </c>
      <c r="V6" s="32">
        <f>SUM(V8+V10)</f>
        <v>7</v>
      </c>
      <c r="W6" s="32">
        <f>SUM(W8+W10)</f>
        <v>0</v>
      </c>
      <c r="X6" s="32">
        <f>SUM(X8+X10)</f>
        <v>29</v>
      </c>
      <c r="Y6" s="32">
        <f>SUM(Y8+Y10)</f>
        <v>22</v>
      </c>
      <c r="Z6" s="32">
        <f>SUM(Z8+Z10)</f>
        <v>0</v>
      </c>
      <c r="AA6" s="32">
        <f>SUM(AA8+AA10)</f>
        <v>704</v>
      </c>
      <c r="AB6" s="32">
        <f>SUM(AB8+AB10)</f>
        <v>0</v>
      </c>
      <c r="AC6" s="32">
        <f>SUM(AC8+AC10)</f>
        <v>1</v>
      </c>
      <c r="AD6" s="32">
        <f>SUM(AD8+AD10)</f>
        <v>32</v>
      </c>
      <c r="AE6" s="32">
        <f>SUM(AE8+AE10)</f>
        <v>20</v>
      </c>
      <c r="AF6" s="32">
        <f>SUM(AF8+AF10)</f>
        <v>567</v>
      </c>
      <c r="AG6" s="32">
        <f>SUM(AG8+AG10)</f>
        <v>808</v>
      </c>
      <c r="AH6" s="32">
        <f>SUM(AH8+AH10)</f>
        <v>12</v>
      </c>
      <c r="AI6" s="32">
        <f>SUM(AI8+AI10)</f>
        <v>36</v>
      </c>
      <c r="AJ6" s="32">
        <f>SUM(AJ8+AJ10)</f>
        <v>199</v>
      </c>
      <c r="AK6" s="32">
        <f>SUM(AK8+AK10)</f>
        <v>7850</v>
      </c>
      <c r="AL6" s="32">
        <f>SUM(AL8+AL10)</f>
        <v>456</v>
      </c>
      <c r="AM6" s="32">
        <f>SUM(AM8+AM10)</f>
        <v>84</v>
      </c>
      <c r="AN6" s="32">
        <f>SUM(AN8+AN10)</f>
        <v>1133</v>
      </c>
      <c r="AO6" s="32">
        <f>SUM(AO8+AO10)</f>
        <v>0</v>
      </c>
      <c r="AP6" s="32">
        <f>SUM(AP8+AP10)</f>
        <v>4</v>
      </c>
      <c r="AQ6" s="32">
        <f>SUM(AQ8+AQ10)</f>
        <v>1677</v>
      </c>
      <c r="AR6" s="9"/>
      <c r="AS6" s="9"/>
    </row>
    <row r="7" spans="1:45" ht="13.5" customHeight="1" x14ac:dyDescent="0.55000000000000004">
      <c r="A7" s="33" t="s">
        <v>30</v>
      </c>
      <c r="B7" s="32">
        <f>SUM(B9+B11)</f>
        <v>200</v>
      </c>
      <c r="C7" s="32">
        <f>SUM(C9+C11)</f>
        <v>83</v>
      </c>
      <c r="D7" s="32">
        <f>SUM(D9+D11)</f>
        <v>2</v>
      </c>
      <c r="E7" s="32">
        <f>SUM(E9+E11)</f>
        <v>14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f>SUM(AA9+AA11)</f>
        <v>15</v>
      </c>
      <c r="AB7" s="32"/>
      <c r="AC7" s="32"/>
      <c r="AD7" s="32"/>
      <c r="AE7" s="32"/>
      <c r="AF7" s="32">
        <f>SUM(AF9+AF11)</f>
        <v>16</v>
      </c>
      <c r="AG7" s="32">
        <f>SUM(AG9+AG11)</f>
        <v>28</v>
      </c>
      <c r="AH7" s="32"/>
      <c r="AI7" s="32"/>
      <c r="AJ7" s="32"/>
      <c r="AK7" s="32">
        <f>IF(SUM(C7:AJ7)=0,"-",SUM(C7:AJ7))</f>
        <v>158</v>
      </c>
      <c r="AL7" s="32"/>
      <c r="AM7" s="32"/>
      <c r="AN7" s="32">
        <f>SUM(AN9+AN11)</f>
        <v>29</v>
      </c>
      <c r="AO7" s="32">
        <f>SUM(AO9+AO11)</f>
        <v>13</v>
      </c>
      <c r="AP7" s="32"/>
      <c r="AQ7" s="32">
        <f>IF(SUM(AL7:AP7)=0,"-",SUM(AL7:AP7))</f>
        <v>42</v>
      </c>
      <c r="AR7" s="31"/>
      <c r="AS7" s="26"/>
    </row>
    <row r="8" spans="1:45" ht="13.5" customHeight="1" x14ac:dyDescent="0.55000000000000004">
      <c r="A8" s="21" t="s">
        <v>29</v>
      </c>
      <c r="B8" s="28">
        <f>IF(SUM(AK8,AQ8)=0,"-",SUM(AK8,AQ8))</f>
        <v>6758</v>
      </c>
      <c r="C8" s="28">
        <v>3187</v>
      </c>
      <c r="D8" s="28">
        <v>321</v>
      </c>
      <c r="E8" s="28">
        <v>350</v>
      </c>
      <c r="F8" s="28">
        <v>15</v>
      </c>
      <c r="G8" s="28">
        <v>0</v>
      </c>
      <c r="H8" s="28">
        <v>5</v>
      </c>
      <c r="I8" s="28">
        <v>9</v>
      </c>
      <c r="J8" s="28">
        <v>6</v>
      </c>
      <c r="K8" s="28">
        <v>1</v>
      </c>
      <c r="L8" s="28">
        <v>10</v>
      </c>
      <c r="M8" s="28">
        <v>3</v>
      </c>
      <c r="N8" s="28">
        <v>1</v>
      </c>
      <c r="O8" s="28">
        <v>6</v>
      </c>
      <c r="P8" s="28">
        <v>1</v>
      </c>
      <c r="Q8" s="28">
        <v>12</v>
      </c>
      <c r="R8" s="28">
        <v>154</v>
      </c>
      <c r="S8" s="28">
        <v>3</v>
      </c>
      <c r="T8" s="28">
        <v>5</v>
      </c>
      <c r="U8" s="28">
        <v>0</v>
      </c>
      <c r="V8" s="28">
        <v>3</v>
      </c>
      <c r="W8" s="28">
        <v>0</v>
      </c>
      <c r="X8" s="28">
        <v>20</v>
      </c>
      <c r="Y8" s="28">
        <v>11</v>
      </c>
      <c r="Z8" s="28">
        <v>0</v>
      </c>
      <c r="AA8" s="28">
        <v>458</v>
      </c>
      <c r="AB8" s="28">
        <v>0</v>
      </c>
      <c r="AC8" s="28">
        <v>1</v>
      </c>
      <c r="AD8" s="28">
        <v>17</v>
      </c>
      <c r="AE8" s="28">
        <v>12</v>
      </c>
      <c r="AF8" s="28">
        <v>373</v>
      </c>
      <c r="AG8" s="28">
        <v>539</v>
      </c>
      <c r="AH8" s="28">
        <v>8</v>
      </c>
      <c r="AI8" s="28">
        <v>19</v>
      </c>
      <c r="AJ8" s="28">
        <v>116</v>
      </c>
      <c r="AK8" s="28">
        <f>IF(SUM(C8:AJ8)=0,"-",SUM(C8:AJ8))</f>
        <v>5666</v>
      </c>
      <c r="AL8" s="28">
        <v>288</v>
      </c>
      <c r="AM8" s="28">
        <v>46</v>
      </c>
      <c r="AN8" s="28">
        <v>758</v>
      </c>
      <c r="AO8" s="28">
        <v>0</v>
      </c>
      <c r="AP8" s="28">
        <v>0</v>
      </c>
      <c r="AQ8" s="28">
        <f>IF(SUM(AL8:AP8)=0,"-",SUM(AL8:AP8))</f>
        <v>1092</v>
      </c>
      <c r="AR8" s="9"/>
      <c r="AS8" s="9"/>
    </row>
    <row r="9" spans="1:45" ht="13.5" customHeight="1" x14ac:dyDescent="0.55000000000000004">
      <c r="A9" s="30" t="s">
        <v>28</v>
      </c>
      <c r="B9" s="28">
        <f>IF(SUM(AK9,AQ9)=0,"-",SUM(AK9,AQ9))</f>
        <v>200</v>
      </c>
      <c r="C9" s="28">
        <v>83</v>
      </c>
      <c r="D9" s="28">
        <v>2</v>
      </c>
      <c r="E9" s="28">
        <v>14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>
        <v>15</v>
      </c>
      <c r="AB9" s="28"/>
      <c r="AC9" s="28"/>
      <c r="AD9" s="28"/>
      <c r="AE9" s="28"/>
      <c r="AF9" s="28">
        <v>16</v>
      </c>
      <c r="AG9" s="28">
        <v>28</v>
      </c>
      <c r="AH9" s="28"/>
      <c r="AI9" s="28"/>
      <c r="AJ9" s="28"/>
      <c r="AK9" s="28">
        <f>IF(SUM(C9:AJ9)=0,"-",SUM(C9:AJ9))</f>
        <v>158</v>
      </c>
      <c r="AL9" s="28"/>
      <c r="AM9" s="28"/>
      <c r="AN9" s="28">
        <v>29</v>
      </c>
      <c r="AO9" s="28">
        <v>13</v>
      </c>
      <c r="AP9" s="28"/>
      <c r="AQ9" s="28">
        <f>IF(SUM(AL9:AP9)=0,"-",SUM(AL9:AP9))</f>
        <v>42</v>
      </c>
      <c r="AR9" s="27"/>
      <c r="AS9" s="26"/>
    </row>
    <row r="10" spans="1:45" ht="13.5" customHeight="1" x14ac:dyDescent="0.55000000000000004">
      <c r="A10" s="30" t="s">
        <v>27</v>
      </c>
      <c r="B10" s="28">
        <f>IF(SUM(AK10,AQ10)=0,"-",SUM(AK10,AQ10))</f>
        <v>2769</v>
      </c>
      <c r="C10" s="28">
        <f>IF(SUM(C12:C19)=0,"-",SUM(C12:C19))</f>
        <v>899</v>
      </c>
      <c r="D10" s="28">
        <f>IF(SUM(D12:D19)=0,"-",SUM(D12:D19))</f>
        <v>108</v>
      </c>
      <c r="E10" s="28">
        <f>IF(SUM(E12:E19)=0,"-",SUM(E12:E19))</f>
        <v>152</v>
      </c>
      <c r="F10" s="28">
        <f>IF(SUM(F12:F19)=0,"-",SUM(F12:F19))</f>
        <v>4</v>
      </c>
      <c r="G10" s="28" t="str">
        <f>IF(SUM(G12:G19)=0,"-",SUM(G12:G19))</f>
        <v>-</v>
      </c>
      <c r="H10" s="28">
        <f>IF(SUM(H12:H19)=0,"-",SUM(H12:H19))</f>
        <v>15</v>
      </c>
      <c r="I10" s="28">
        <f>IF(SUM(I12:I19)=0,"-",SUM(I12:I19))</f>
        <v>9</v>
      </c>
      <c r="J10" s="28">
        <f>IF(SUM(J12:J19)=0,"-",SUM(J12:J19))</f>
        <v>6</v>
      </c>
      <c r="K10" s="28" t="str">
        <f>IF(SUM(K12:K19)=0,"-",SUM(K12:K19))</f>
        <v>-</v>
      </c>
      <c r="L10" s="28">
        <f>IF(SUM(L12:L19)=0,"-",SUM(L12:L19))</f>
        <v>6</v>
      </c>
      <c r="M10" s="28">
        <f>IF(SUM(M12:M19)=0,"-",SUM(M12:M19))</f>
        <v>2</v>
      </c>
      <c r="N10" s="28" t="str">
        <f>IF(SUM(N12:N19)=0,"-",SUM(N12:N19))</f>
        <v>-</v>
      </c>
      <c r="O10" s="28">
        <f>IF(SUM(O12:O19)=0,"-",SUM(O12:O19))</f>
        <v>8</v>
      </c>
      <c r="P10" s="28" t="str">
        <f>IF(SUM(P12:P19)=0,"-",SUM(P12:P19))</f>
        <v>-</v>
      </c>
      <c r="Q10" s="28">
        <f>IF(SUM(Q12:Q19)=0,"-",SUM(Q12:Q19))</f>
        <v>10</v>
      </c>
      <c r="R10" s="28">
        <f>IF(SUM(R12:R19)=0,"-",SUM(R12:R19))</f>
        <v>100</v>
      </c>
      <c r="S10" s="28">
        <f>IF(SUM(S12:S19)=0,"-",SUM(S12:S19))</f>
        <v>2</v>
      </c>
      <c r="T10" s="28">
        <f>IF(SUM(T12:T19)=0,"-",SUM(T12:T19))</f>
        <v>3</v>
      </c>
      <c r="U10" s="28" t="str">
        <f>IF(SUM(U12:U19)=0,"-",SUM(U12:U19))</f>
        <v>-</v>
      </c>
      <c r="V10" s="28">
        <f>IF(SUM(V12:V19)=0,"-",SUM(V12:V19))</f>
        <v>4</v>
      </c>
      <c r="W10" s="28" t="str">
        <f>IF(SUM(W12:W19)=0,"-",SUM(W12:W19))</f>
        <v>-</v>
      </c>
      <c r="X10" s="28">
        <f>IF(SUM(X12:X19)=0,"-",SUM(X12:X19))</f>
        <v>9</v>
      </c>
      <c r="Y10" s="28">
        <f>IF(SUM(Y12:Y19)=0,"-",SUM(Y12:Y19))</f>
        <v>11</v>
      </c>
      <c r="Z10" s="28" t="str">
        <f>IF(SUM(Z12:Z19)=0,"-",SUM(Z12:Z19))</f>
        <v>-</v>
      </c>
      <c r="AA10" s="28">
        <f>IF(SUM(AA12:AA19)=0,"-",SUM(AA12:AA19))</f>
        <v>246</v>
      </c>
      <c r="AB10" s="28" t="str">
        <f>IF(SUM(AB12:AB19)=0,"-",SUM(AB12:AB19))</f>
        <v>-</v>
      </c>
      <c r="AC10" s="28" t="str">
        <f>IF(SUM(AC12:AC19)=0,"-",SUM(AC12:AC19))</f>
        <v>-</v>
      </c>
      <c r="AD10" s="28">
        <f>IF(SUM(AD12:AD19)=0,"-",SUM(AD12:AD19))</f>
        <v>15</v>
      </c>
      <c r="AE10" s="28">
        <f>IF(SUM(AE12:AE19)=0,"-",SUM(AE12:AE19))</f>
        <v>8</v>
      </c>
      <c r="AF10" s="28">
        <f>IF(SUM(AF12:AF19)=0,"-",SUM(AF12:AF19))</f>
        <v>194</v>
      </c>
      <c r="AG10" s="28">
        <f>IF(SUM(AG12:AG19)=0,"-",SUM(AG12:AG19))</f>
        <v>269</v>
      </c>
      <c r="AH10" s="28">
        <f>IF(SUM(AH12:AH19)=0,"-",SUM(AH12:AH19))</f>
        <v>4</v>
      </c>
      <c r="AI10" s="28">
        <f>IF(SUM(AI12:AI19)=0,"-",SUM(AI12:AI19))</f>
        <v>17</v>
      </c>
      <c r="AJ10" s="28">
        <f>IF(SUM(AJ12:AJ19)=0,"-",SUM(AJ12:AJ19))</f>
        <v>83</v>
      </c>
      <c r="AK10" s="28">
        <f>IF(SUM(AK12:AK19)=0,"-",SUM(AK12:AK19))</f>
        <v>2184</v>
      </c>
      <c r="AL10" s="28">
        <f>IF(SUM(AL12:AL19)=0,"-",SUM(AL12:AL19))</f>
        <v>168</v>
      </c>
      <c r="AM10" s="28">
        <f>IF(SUM(AM12:AM19)=0,"-",SUM(AM12:AM19))</f>
        <v>38</v>
      </c>
      <c r="AN10" s="28">
        <f>IF(SUM(AN12:AN19)=0,"-",SUM(AN12:AN19))</f>
        <v>375</v>
      </c>
      <c r="AO10" s="28" t="str">
        <f>IF(SUM(AO12:AO19)=0,"-",SUM(AO12:AO19))</f>
        <v>-</v>
      </c>
      <c r="AP10" s="28">
        <f>IF(SUM(AP12:AP19)=0,"-",SUM(AP12:AP19))</f>
        <v>4</v>
      </c>
      <c r="AQ10" s="28">
        <f>IF(SUM(AQ12:AQ19)=0,"-",SUM(AQ12:AQ19))</f>
        <v>585</v>
      </c>
      <c r="AR10" s="27"/>
      <c r="AS10" s="26"/>
    </row>
    <row r="11" spans="1:45" ht="13.5" customHeight="1" x14ac:dyDescent="0.55000000000000004">
      <c r="A11" s="29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7"/>
      <c r="AS11" s="26"/>
    </row>
    <row r="12" spans="1:45" ht="13.5" customHeight="1" x14ac:dyDescent="0.55000000000000004">
      <c r="A12" s="25" t="s">
        <v>25</v>
      </c>
      <c r="B12" s="24">
        <f>IF(SUM(AK12,AQ12)=0,"-",SUM(AK12,AQ12))</f>
        <v>926</v>
      </c>
      <c r="C12" s="24">
        <v>324</v>
      </c>
      <c r="D12" s="24">
        <v>46</v>
      </c>
      <c r="E12" s="24">
        <v>59</v>
      </c>
      <c r="F12" s="24">
        <v>1</v>
      </c>
      <c r="G12" s="24">
        <v>0</v>
      </c>
      <c r="H12" s="24">
        <v>8</v>
      </c>
      <c r="I12" s="24">
        <v>3</v>
      </c>
      <c r="J12" s="24">
        <v>3</v>
      </c>
      <c r="K12" s="24">
        <v>0</v>
      </c>
      <c r="L12" s="24">
        <v>4</v>
      </c>
      <c r="M12" s="24">
        <v>0</v>
      </c>
      <c r="N12" s="24">
        <v>0</v>
      </c>
      <c r="O12" s="24">
        <v>2</v>
      </c>
      <c r="P12" s="24">
        <v>0</v>
      </c>
      <c r="Q12" s="24">
        <v>5</v>
      </c>
      <c r="R12" s="24">
        <v>29</v>
      </c>
      <c r="S12" s="24">
        <v>1</v>
      </c>
      <c r="T12" s="24">
        <v>1</v>
      </c>
      <c r="U12" s="24">
        <v>0</v>
      </c>
      <c r="V12" s="24">
        <v>2</v>
      </c>
      <c r="W12" s="24">
        <v>0</v>
      </c>
      <c r="X12" s="24">
        <v>3</v>
      </c>
      <c r="Y12" s="24">
        <v>5</v>
      </c>
      <c r="Z12" s="24">
        <v>0</v>
      </c>
      <c r="AA12" s="24">
        <v>77</v>
      </c>
      <c r="AB12" s="24">
        <v>0</v>
      </c>
      <c r="AC12" s="24">
        <v>0</v>
      </c>
      <c r="AD12" s="24">
        <v>5</v>
      </c>
      <c r="AE12" s="24">
        <v>4</v>
      </c>
      <c r="AF12" s="24">
        <v>67</v>
      </c>
      <c r="AG12" s="24">
        <v>71</v>
      </c>
      <c r="AH12" s="24">
        <v>0</v>
      </c>
      <c r="AI12" s="24">
        <v>6</v>
      </c>
      <c r="AJ12" s="24">
        <v>25</v>
      </c>
      <c r="AK12" s="24">
        <f>IF(SUM(C12:AJ12)=0,"-",SUM(C12:AJ12))</f>
        <v>751</v>
      </c>
      <c r="AL12" s="24">
        <v>39</v>
      </c>
      <c r="AM12" s="24">
        <v>14</v>
      </c>
      <c r="AN12" s="24">
        <v>122</v>
      </c>
      <c r="AO12" s="24">
        <v>0</v>
      </c>
      <c r="AP12" s="24">
        <v>0</v>
      </c>
      <c r="AQ12" s="24">
        <f>IF(SUM(AL12:AP12)=0,"-",SUM(AL12:AP12))</f>
        <v>175</v>
      </c>
      <c r="AR12" s="9"/>
      <c r="AS12" s="9"/>
    </row>
    <row r="13" spans="1:45" ht="13.5" customHeight="1" x14ac:dyDescent="0.55000000000000004">
      <c r="A13" s="25" t="s">
        <v>24</v>
      </c>
      <c r="B13" s="24">
        <f>IF(SUM(AK13,AQ13)=0,"-",SUM(AK13,AQ13))</f>
        <v>199</v>
      </c>
      <c r="C13" s="24">
        <v>50</v>
      </c>
      <c r="D13" s="24">
        <v>5</v>
      </c>
      <c r="E13" s="24">
        <v>8</v>
      </c>
      <c r="F13" s="24">
        <v>1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</v>
      </c>
      <c r="P13" s="24">
        <v>0</v>
      </c>
      <c r="Q13" s="24">
        <v>0</v>
      </c>
      <c r="R13" s="24">
        <v>10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1</v>
      </c>
      <c r="Z13" s="24">
        <v>0</v>
      </c>
      <c r="AA13" s="24">
        <v>20</v>
      </c>
      <c r="AB13" s="24">
        <v>0</v>
      </c>
      <c r="AC13" s="24">
        <v>0</v>
      </c>
      <c r="AD13" s="24">
        <v>0</v>
      </c>
      <c r="AE13" s="24">
        <v>0</v>
      </c>
      <c r="AF13" s="24">
        <v>15</v>
      </c>
      <c r="AG13" s="24">
        <v>22</v>
      </c>
      <c r="AH13" s="24">
        <v>1</v>
      </c>
      <c r="AI13" s="24">
        <v>6</v>
      </c>
      <c r="AJ13" s="24">
        <v>4</v>
      </c>
      <c r="AK13" s="24">
        <f>IF(SUM(C13:AJ13)=0,"-",SUM(C13:AJ13))</f>
        <v>144</v>
      </c>
      <c r="AL13" s="24">
        <v>19</v>
      </c>
      <c r="AM13" s="24">
        <v>0</v>
      </c>
      <c r="AN13" s="24">
        <v>36</v>
      </c>
      <c r="AO13" s="24">
        <v>0</v>
      </c>
      <c r="AP13" s="24">
        <v>0</v>
      </c>
      <c r="AQ13" s="24">
        <f>IF(SUM(AL13:AP13)=0,"-",SUM(AL13:AP13))</f>
        <v>55</v>
      </c>
      <c r="AR13" s="9"/>
      <c r="AS13" s="9"/>
    </row>
    <row r="14" spans="1:45" ht="13.5" customHeight="1" x14ac:dyDescent="0.55000000000000004">
      <c r="A14" s="25" t="s">
        <v>23</v>
      </c>
      <c r="B14" s="24">
        <f>IF(SUM(AK14,AQ14)=0,"-",SUM(AK14,AQ14))</f>
        <v>106</v>
      </c>
      <c r="C14" s="24">
        <v>30</v>
      </c>
      <c r="D14" s="24">
        <v>3</v>
      </c>
      <c r="E14" s="24">
        <v>3</v>
      </c>
      <c r="F14" s="24">
        <v>1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1</v>
      </c>
      <c r="R14" s="24">
        <v>2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13</v>
      </c>
      <c r="AB14" s="24">
        <v>0</v>
      </c>
      <c r="AC14" s="24">
        <v>0</v>
      </c>
      <c r="AD14" s="24">
        <v>0</v>
      </c>
      <c r="AE14" s="24">
        <v>0</v>
      </c>
      <c r="AF14" s="24">
        <v>10</v>
      </c>
      <c r="AG14" s="24">
        <v>14</v>
      </c>
      <c r="AH14" s="24">
        <v>0</v>
      </c>
      <c r="AI14" s="24">
        <v>0</v>
      </c>
      <c r="AJ14" s="24">
        <v>1</v>
      </c>
      <c r="AK14" s="24">
        <f>IF(SUM(C14:AJ14)=0,"-",SUM(C14:AJ14))</f>
        <v>78</v>
      </c>
      <c r="AL14" s="24">
        <v>8</v>
      </c>
      <c r="AM14" s="24">
        <v>2</v>
      </c>
      <c r="AN14" s="24">
        <v>18</v>
      </c>
      <c r="AO14" s="24">
        <v>0</v>
      </c>
      <c r="AP14" s="24">
        <v>0</v>
      </c>
      <c r="AQ14" s="24">
        <f>IF(SUM(AL14:AP14)=0,"-",SUM(AL14:AP14))</f>
        <v>28</v>
      </c>
      <c r="AR14" s="9"/>
      <c r="AS14" s="9"/>
    </row>
    <row r="15" spans="1:45" ht="13.5" customHeight="1" x14ac:dyDescent="0.55000000000000004">
      <c r="A15" s="25" t="s">
        <v>22</v>
      </c>
      <c r="B15" s="24">
        <f>IF(SUM(AK15,AQ15)=0,"-",SUM(AK15,AQ15))</f>
        <v>130</v>
      </c>
      <c r="C15" s="24">
        <v>47</v>
      </c>
      <c r="D15" s="24">
        <v>2</v>
      </c>
      <c r="E15" s="24">
        <v>8</v>
      </c>
      <c r="F15" s="24">
        <v>0</v>
      </c>
      <c r="G15" s="24">
        <v>0</v>
      </c>
      <c r="H15" s="24">
        <v>1</v>
      </c>
      <c r="I15" s="24">
        <v>0</v>
      </c>
      <c r="J15" s="24">
        <v>1</v>
      </c>
      <c r="K15" s="24">
        <v>0</v>
      </c>
      <c r="L15" s="24">
        <v>0</v>
      </c>
      <c r="M15" s="24">
        <v>0</v>
      </c>
      <c r="N15" s="24">
        <v>0</v>
      </c>
      <c r="O15" s="24">
        <v>1</v>
      </c>
      <c r="P15" s="24">
        <v>0</v>
      </c>
      <c r="Q15" s="24">
        <v>1</v>
      </c>
      <c r="R15" s="24">
        <v>6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1</v>
      </c>
      <c r="Z15" s="24">
        <v>0</v>
      </c>
      <c r="AA15" s="24">
        <v>11</v>
      </c>
      <c r="AB15" s="24">
        <v>0</v>
      </c>
      <c r="AC15" s="24">
        <v>0</v>
      </c>
      <c r="AD15" s="24">
        <v>0</v>
      </c>
      <c r="AE15" s="24">
        <v>1</v>
      </c>
      <c r="AF15" s="24">
        <v>7</v>
      </c>
      <c r="AG15" s="24">
        <v>16</v>
      </c>
      <c r="AH15" s="24">
        <v>0</v>
      </c>
      <c r="AI15" s="24">
        <v>1</v>
      </c>
      <c r="AJ15" s="24">
        <v>1</v>
      </c>
      <c r="AK15" s="24">
        <f>IF(SUM(C15:AJ15)=0,"-",SUM(C15:AJ15))</f>
        <v>105</v>
      </c>
      <c r="AL15" s="24">
        <v>8</v>
      </c>
      <c r="AM15" s="24">
        <v>2</v>
      </c>
      <c r="AN15" s="24">
        <v>13</v>
      </c>
      <c r="AO15" s="24">
        <v>0</v>
      </c>
      <c r="AP15" s="24">
        <v>2</v>
      </c>
      <c r="AQ15" s="24">
        <f>IF(SUM(AL15:AP15)=0,"-",SUM(AL15:AP15))</f>
        <v>25</v>
      </c>
      <c r="AR15" s="9"/>
      <c r="AS15" s="9"/>
    </row>
    <row r="16" spans="1:45" ht="13.5" customHeight="1" x14ac:dyDescent="0.55000000000000004">
      <c r="A16" s="25" t="s">
        <v>21</v>
      </c>
      <c r="B16" s="24">
        <f>IF(SUM(AK16,AQ16)=0,"-",SUM(AK16,AQ16))</f>
        <v>139</v>
      </c>
      <c r="C16" s="24">
        <v>53</v>
      </c>
      <c r="D16" s="24">
        <v>6</v>
      </c>
      <c r="E16" s="24">
        <v>9</v>
      </c>
      <c r="F16" s="24">
        <v>0</v>
      </c>
      <c r="G16" s="24">
        <v>0</v>
      </c>
      <c r="H16" s="24">
        <v>0</v>
      </c>
      <c r="I16" s="24">
        <v>0</v>
      </c>
      <c r="J16" s="24">
        <v>1</v>
      </c>
      <c r="K16" s="24">
        <v>0</v>
      </c>
      <c r="L16" s="24">
        <v>0</v>
      </c>
      <c r="M16" s="24">
        <v>0</v>
      </c>
      <c r="N16" s="24">
        <v>0</v>
      </c>
      <c r="O16" s="24">
        <v>1</v>
      </c>
      <c r="P16" s="24">
        <v>0</v>
      </c>
      <c r="Q16" s="24">
        <v>0</v>
      </c>
      <c r="R16" s="24">
        <v>1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14</v>
      </c>
      <c r="AB16" s="24">
        <v>0</v>
      </c>
      <c r="AC16" s="24">
        <v>0</v>
      </c>
      <c r="AD16" s="24">
        <v>2</v>
      </c>
      <c r="AE16" s="24">
        <v>0</v>
      </c>
      <c r="AF16" s="24">
        <v>13</v>
      </c>
      <c r="AG16" s="24">
        <v>11</v>
      </c>
      <c r="AH16" s="24">
        <v>0</v>
      </c>
      <c r="AI16" s="24">
        <v>0</v>
      </c>
      <c r="AJ16" s="24">
        <v>2</v>
      </c>
      <c r="AK16" s="24">
        <f>IF(SUM(C16:AJ16)=0,"-",SUM(C16:AJ16))</f>
        <v>113</v>
      </c>
      <c r="AL16" s="24">
        <v>3</v>
      </c>
      <c r="AM16" s="24">
        <v>2</v>
      </c>
      <c r="AN16" s="24">
        <v>20</v>
      </c>
      <c r="AO16" s="24">
        <v>0</v>
      </c>
      <c r="AP16" s="24">
        <v>1</v>
      </c>
      <c r="AQ16" s="24">
        <f>IF(SUM(AL16:AP16)=0,"-",SUM(AL16:AP16))</f>
        <v>26</v>
      </c>
      <c r="AR16" s="9"/>
      <c r="AS16" s="9"/>
    </row>
    <row r="17" spans="1:45" ht="13.5" customHeight="1" x14ac:dyDescent="0.55000000000000004">
      <c r="A17" s="25" t="s">
        <v>20</v>
      </c>
      <c r="B17" s="24">
        <f>IF(SUM(AK17,AQ17)=0,"-",SUM(AK17,AQ17))</f>
        <v>562</v>
      </c>
      <c r="C17" s="24">
        <v>218</v>
      </c>
      <c r="D17" s="24">
        <v>29</v>
      </c>
      <c r="E17" s="24">
        <v>46</v>
      </c>
      <c r="F17" s="24">
        <v>0</v>
      </c>
      <c r="G17" s="24">
        <v>0</v>
      </c>
      <c r="H17" s="24">
        <v>5</v>
      </c>
      <c r="I17" s="24">
        <v>5</v>
      </c>
      <c r="J17" s="24">
        <v>1</v>
      </c>
      <c r="K17" s="24">
        <v>0</v>
      </c>
      <c r="L17" s="24">
        <v>1</v>
      </c>
      <c r="M17" s="24">
        <v>2</v>
      </c>
      <c r="N17" s="24">
        <v>0</v>
      </c>
      <c r="O17" s="24">
        <v>3</v>
      </c>
      <c r="P17" s="24">
        <v>0</v>
      </c>
      <c r="Q17" s="24">
        <v>3</v>
      </c>
      <c r="R17" s="24">
        <v>18</v>
      </c>
      <c r="S17" s="24">
        <v>0</v>
      </c>
      <c r="T17" s="24">
        <v>1</v>
      </c>
      <c r="U17" s="24">
        <v>0</v>
      </c>
      <c r="V17" s="24">
        <v>1</v>
      </c>
      <c r="W17" s="24">
        <v>0</v>
      </c>
      <c r="X17" s="24">
        <v>5</v>
      </c>
      <c r="Y17" s="24">
        <v>3</v>
      </c>
      <c r="Z17" s="24">
        <v>0</v>
      </c>
      <c r="AA17" s="24">
        <v>49</v>
      </c>
      <c r="AB17" s="24">
        <v>0</v>
      </c>
      <c r="AC17" s="24">
        <v>0</v>
      </c>
      <c r="AD17" s="24">
        <v>2</v>
      </c>
      <c r="AE17" s="24">
        <v>2</v>
      </c>
      <c r="AF17" s="24">
        <v>41</v>
      </c>
      <c r="AG17" s="24">
        <v>34</v>
      </c>
      <c r="AH17" s="24">
        <v>0</v>
      </c>
      <c r="AI17" s="24">
        <v>0</v>
      </c>
      <c r="AJ17" s="24">
        <v>5</v>
      </c>
      <c r="AK17" s="24">
        <f>IF(SUM(C17:AJ17)=0,"-",SUM(C17:AJ17))</f>
        <v>474</v>
      </c>
      <c r="AL17" s="24">
        <v>4</v>
      </c>
      <c r="AM17" s="24">
        <v>9</v>
      </c>
      <c r="AN17" s="24">
        <v>75</v>
      </c>
      <c r="AO17" s="24">
        <v>0</v>
      </c>
      <c r="AP17" s="24">
        <v>0</v>
      </c>
      <c r="AQ17" s="24">
        <f>IF(SUM(AL17:AP17)=0,"-",SUM(AL17:AP17))</f>
        <v>88</v>
      </c>
      <c r="AR17" s="9"/>
      <c r="AS17" s="9"/>
    </row>
    <row r="18" spans="1:45" ht="13.5" customHeight="1" x14ac:dyDescent="0.55000000000000004">
      <c r="A18" s="25" t="s">
        <v>19</v>
      </c>
      <c r="B18" s="24">
        <f>IF(SUM(AK18,AQ18)=0,"-",SUM(AK18,AQ18))</f>
        <v>130</v>
      </c>
      <c r="C18" s="24">
        <v>34</v>
      </c>
      <c r="D18" s="24">
        <v>4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5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13</v>
      </c>
      <c r="AB18" s="24">
        <v>0</v>
      </c>
      <c r="AC18" s="24">
        <v>0</v>
      </c>
      <c r="AD18" s="24">
        <v>0</v>
      </c>
      <c r="AE18" s="24">
        <v>0</v>
      </c>
      <c r="AF18" s="24">
        <v>9</v>
      </c>
      <c r="AG18" s="24">
        <v>25</v>
      </c>
      <c r="AH18" s="24">
        <v>1</v>
      </c>
      <c r="AI18" s="24">
        <v>0</v>
      </c>
      <c r="AJ18" s="24">
        <v>6</v>
      </c>
      <c r="AK18" s="24">
        <f>IF(SUM(C18:AJ18)=0,"-",SUM(C18:AJ18))</f>
        <v>97</v>
      </c>
      <c r="AL18" s="24">
        <v>17</v>
      </c>
      <c r="AM18" s="24">
        <v>0</v>
      </c>
      <c r="AN18" s="24">
        <v>16</v>
      </c>
      <c r="AO18" s="24">
        <v>0</v>
      </c>
      <c r="AP18" s="24">
        <v>0</v>
      </c>
      <c r="AQ18" s="24">
        <f>IF(SUM(AL18:AP18)=0,"-",SUM(AL18:AP18))</f>
        <v>33</v>
      </c>
      <c r="AR18" s="9"/>
      <c r="AS18" s="9"/>
    </row>
    <row r="19" spans="1:45" ht="13.5" customHeight="1" x14ac:dyDescent="0.55000000000000004">
      <c r="A19" s="25" t="s">
        <v>18</v>
      </c>
      <c r="B19" s="24">
        <f>IF(SUM(AK19,AQ19)=0,"-",SUM(AK19,AQ19))</f>
        <v>577</v>
      </c>
      <c r="C19" s="24">
        <v>143</v>
      </c>
      <c r="D19" s="24">
        <v>13</v>
      </c>
      <c r="E19" s="24">
        <v>19</v>
      </c>
      <c r="F19" s="24">
        <v>1</v>
      </c>
      <c r="G19" s="24">
        <v>0</v>
      </c>
      <c r="H19" s="24">
        <v>1</v>
      </c>
      <c r="I19" s="24">
        <v>1</v>
      </c>
      <c r="J19" s="24">
        <v>0</v>
      </c>
      <c r="K19" s="24">
        <v>0</v>
      </c>
      <c r="L19" s="24">
        <v>1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29</v>
      </c>
      <c r="S19" s="24">
        <v>1</v>
      </c>
      <c r="T19" s="24">
        <v>1</v>
      </c>
      <c r="U19" s="24">
        <v>0</v>
      </c>
      <c r="V19" s="24">
        <v>1</v>
      </c>
      <c r="W19" s="24">
        <v>0</v>
      </c>
      <c r="X19" s="24">
        <v>1</v>
      </c>
      <c r="Y19" s="24">
        <v>1</v>
      </c>
      <c r="Z19" s="24">
        <v>0</v>
      </c>
      <c r="AA19" s="24">
        <v>49</v>
      </c>
      <c r="AB19" s="24">
        <v>0</v>
      </c>
      <c r="AC19" s="24">
        <v>0</v>
      </c>
      <c r="AD19" s="24">
        <v>6</v>
      </c>
      <c r="AE19" s="24">
        <v>1</v>
      </c>
      <c r="AF19" s="24">
        <v>32</v>
      </c>
      <c r="AG19" s="24">
        <v>76</v>
      </c>
      <c r="AH19" s="24">
        <v>2</v>
      </c>
      <c r="AI19" s="24">
        <v>4</v>
      </c>
      <c r="AJ19" s="24">
        <v>39</v>
      </c>
      <c r="AK19" s="24">
        <f>IF(SUM(C19:AJ19)=0,"-",SUM(C19:AJ19))</f>
        <v>422</v>
      </c>
      <c r="AL19" s="24">
        <v>70</v>
      </c>
      <c r="AM19" s="24">
        <v>9</v>
      </c>
      <c r="AN19" s="24">
        <v>75</v>
      </c>
      <c r="AO19" s="24">
        <v>0</v>
      </c>
      <c r="AP19" s="24">
        <v>1</v>
      </c>
      <c r="AQ19" s="24">
        <f>IF(SUM(AL19:AP19)=0,"-",SUM(AL19:AP19))</f>
        <v>155</v>
      </c>
      <c r="AR19" s="9"/>
      <c r="AS19" s="9"/>
    </row>
    <row r="20" spans="1:45" ht="39" customHeight="1" x14ac:dyDescent="0.55000000000000004">
      <c r="A20" s="23" t="s">
        <v>17</v>
      </c>
      <c r="B20" s="22">
        <f>B21</f>
        <v>1142</v>
      </c>
      <c r="C20" s="22">
        <f>C21</f>
        <v>389</v>
      </c>
      <c r="D20" s="22">
        <f>D21</f>
        <v>28</v>
      </c>
      <c r="E20" s="22">
        <f>E21</f>
        <v>58</v>
      </c>
      <c r="F20" s="22">
        <f>F21</f>
        <v>6</v>
      </c>
      <c r="G20" s="22" t="str">
        <f>G21</f>
        <v>-</v>
      </c>
      <c r="H20" s="22">
        <f>H21</f>
        <v>5</v>
      </c>
      <c r="I20" s="22">
        <f>I21</f>
        <v>2</v>
      </c>
      <c r="J20" s="22">
        <f>J21</f>
        <v>7</v>
      </c>
      <c r="K20" s="22">
        <f>K21</f>
        <v>1</v>
      </c>
      <c r="L20" s="22">
        <f>L21</f>
        <v>2</v>
      </c>
      <c r="M20" s="22" t="str">
        <f>M21</f>
        <v>-</v>
      </c>
      <c r="N20" s="22" t="str">
        <f>N21</f>
        <v>-</v>
      </c>
      <c r="O20" s="22">
        <f>O21</f>
        <v>7</v>
      </c>
      <c r="P20" s="22">
        <f>P21</f>
        <v>1</v>
      </c>
      <c r="Q20" s="22">
        <f>Q21</f>
        <v>15</v>
      </c>
      <c r="R20" s="22">
        <f>R21</f>
        <v>38</v>
      </c>
      <c r="S20" s="22">
        <f>S21</f>
        <v>1</v>
      </c>
      <c r="T20" s="22" t="str">
        <f>T21</f>
        <v>-</v>
      </c>
      <c r="U20" s="22" t="str">
        <f>U21</f>
        <v>-</v>
      </c>
      <c r="V20" s="22">
        <f>V21</f>
        <v>1</v>
      </c>
      <c r="W20" s="22" t="str">
        <f>W21</f>
        <v>-</v>
      </c>
      <c r="X20" s="22">
        <f>X21</f>
        <v>10</v>
      </c>
      <c r="Y20" s="22">
        <f>Y21</f>
        <v>7</v>
      </c>
      <c r="Z20" s="22" t="str">
        <f>Z21</f>
        <v>-</v>
      </c>
      <c r="AA20" s="22">
        <f>AA21</f>
        <v>97</v>
      </c>
      <c r="AB20" s="22" t="str">
        <f>AB21</f>
        <v>-</v>
      </c>
      <c r="AC20" s="22" t="str">
        <f>AC21</f>
        <v>-</v>
      </c>
      <c r="AD20" s="22">
        <f>AD21</f>
        <v>11</v>
      </c>
      <c r="AE20" s="22">
        <f>AE21</f>
        <v>3</v>
      </c>
      <c r="AF20" s="22">
        <f>AF21</f>
        <v>66</v>
      </c>
      <c r="AG20" s="22">
        <f>AG21</f>
        <v>97</v>
      </c>
      <c r="AH20" s="22">
        <f>AH21</f>
        <v>4</v>
      </c>
      <c r="AI20" s="22">
        <f>AI21</f>
        <v>4</v>
      </c>
      <c r="AJ20" s="22">
        <f>AJ21</f>
        <v>37</v>
      </c>
      <c r="AK20" s="22">
        <f>AK21</f>
        <v>897</v>
      </c>
      <c r="AL20" s="22">
        <f>AL21</f>
        <v>83</v>
      </c>
      <c r="AM20" s="22">
        <f>AM21</f>
        <v>11</v>
      </c>
      <c r="AN20" s="22">
        <f>AN21</f>
        <v>151</v>
      </c>
      <c r="AO20" s="22" t="str">
        <f>AO21</f>
        <v>-</v>
      </c>
      <c r="AP20" s="22" t="str">
        <f>AP21</f>
        <v>-</v>
      </c>
      <c r="AQ20" s="22">
        <f>AQ21</f>
        <v>245</v>
      </c>
      <c r="AR20" s="9"/>
      <c r="AS20" s="9"/>
    </row>
    <row r="21" spans="1:45" ht="13.5" customHeight="1" x14ac:dyDescent="0.55000000000000004">
      <c r="A21" s="21" t="s">
        <v>16</v>
      </c>
      <c r="B21" s="20">
        <v>1142</v>
      </c>
      <c r="C21" s="20">
        <v>389</v>
      </c>
      <c r="D21" s="20">
        <v>28</v>
      </c>
      <c r="E21" s="20">
        <v>58</v>
      </c>
      <c r="F21" s="20">
        <v>6</v>
      </c>
      <c r="G21" s="20" t="s">
        <v>2</v>
      </c>
      <c r="H21" s="20">
        <v>5</v>
      </c>
      <c r="I21" s="20">
        <v>2</v>
      </c>
      <c r="J21" s="20">
        <v>7</v>
      </c>
      <c r="K21" s="20">
        <v>1</v>
      </c>
      <c r="L21" s="20">
        <v>2</v>
      </c>
      <c r="M21" s="20" t="s">
        <v>2</v>
      </c>
      <c r="N21" s="20" t="s">
        <v>2</v>
      </c>
      <c r="O21" s="20">
        <v>7</v>
      </c>
      <c r="P21" s="20">
        <v>1</v>
      </c>
      <c r="Q21" s="20">
        <v>15</v>
      </c>
      <c r="R21" s="20">
        <v>38</v>
      </c>
      <c r="S21" s="20">
        <v>1</v>
      </c>
      <c r="T21" s="20" t="s">
        <v>2</v>
      </c>
      <c r="U21" s="20" t="s">
        <v>2</v>
      </c>
      <c r="V21" s="20">
        <v>1</v>
      </c>
      <c r="W21" s="20" t="s">
        <v>2</v>
      </c>
      <c r="X21" s="20">
        <v>10</v>
      </c>
      <c r="Y21" s="20">
        <v>7</v>
      </c>
      <c r="Z21" s="20" t="s">
        <v>2</v>
      </c>
      <c r="AA21" s="20">
        <v>97</v>
      </c>
      <c r="AB21" s="20" t="s">
        <v>2</v>
      </c>
      <c r="AC21" s="20" t="s">
        <v>2</v>
      </c>
      <c r="AD21" s="20">
        <v>11</v>
      </c>
      <c r="AE21" s="20">
        <v>3</v>
      </c>
      <c r="AF21" s="20">
        <v>66</v>
      </c>
      <c r="AG21" s="20">
        <v>97</v>
      </c>
      <c r="AH21" s="20">
        <v>4</v>
      </c>
      <c r="AI21" s="20">
        <v>4</v>
      </c>
      <c r="AJ21" s="20">
        <v>37</v>
      </c>
      <c r="AK21" s="20">
        <v>897</v>
      </c>
      <c r="AL21" s="20">
        <v>83</v>
      </c>
      <c r="AM21" s="20">
        <v>11</v>
      </c>
      <c r="AN21" s="20">
        <v>151</v>
      </c>
      <c r="AO21" s="20" t="s">
        <v>2</v>
      </c>
      <c r="AP21" s="20" t="s">
        <v>2</v>
      </c>
      <c r="AQ21" s="20">
        <v>245</v>
      </c>
      <c r="AR21" s="9"/>
      <c r="AS21" s="9"/>
    </row>
    <row r="22" spans="1:45" ht="13.5" customHeight="1" x14ac:dyDescent="0.55000000000000004">
      <c r="A22" s="21" t="s">
        <v>9</v>
      </c>
      <c r="B22" s="20">
        <v>12</v>
      </c>
      <c r="C22" s="20">
        <v>1</v>
      </c>
      <c r="D22" s="20">
        <v>0</v>
      </c>
      <c r="E22" s="20"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>
        <v>1</v>
      </c>
      <c r="AB22" s="20"/>
      <c r="AC22" s="20"/>
      <c r="AD22" s="20"/>
      <c r="AE22" s="20"/>
      <c r="AF22" s="20">
        <v>1</v>
      </c>
      <c r="AG22" s="20">
        <v>6</v>
      </c>
      <c r="AH22" s="20"/>
      <c r="AI22" s="20"/>
      <c r="AJ22" s="20"/>
      <c r="AK22" s="20">
        <v>9</v>
      </c>
      <c r="AL22" s="20"/>
      <c r="AM22" s="20"/>
      <c r="AN22" s="20">
        <v>3</v>
      </c>
      <c r="AO22" s="20"/>
      <c r="AP22" s="20"/>
      <c r="AQ22" s="20">
        <v>3</v>
      </c>
      <c r="AR22" s="9"/>
      <c r="AS22" s="9"/>
    </row>
    <row r="23" spans="1:45" ht="13.5" customHeight="1" x14ac:dyDescent="0.55000000000000004">
      <c r="A23" s="21" t="s">
        <v>8</v>
      </c>
      <c r="B23" s="20">
        <v>89</v>
      </c>
      <c r="C23" s="20">
        <v>25</v>
      </c>
      <c r="D23" s="20">
        <v>0</v>
      </c>
      <c r="E23" s="20">
        <v>1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>
        <v>2</v>
      </c>
      <c r="AB23" s="20"/>
      <c r="AC23" s="20"/>
      <c r="AD23" s="20"/>
      <c r="AE23" s="20"/>
      <c r="AF23" s="20">
        <v>4</v>
      </c>
      <c r="AG23" s="20">
        <v>4</v>
      </c>
      <c r="AH23" s="20"/>
      <c r="AI23" s="20"/>
      <c r="AJ23" s="20"/>
      <c r="AK23" s="20">
        <v>36</v>
      </c>
      <c r="AL23" s="20"/>
      <c r="AM23" s="20"/>
      <c r="AN23" s="20">
        <v>46</v>
      </c>
      <c r="AO23" s="20">
        <v>7</v>
      </c>
      <c r="AP23" s="20"/>
      <c r="AQ23" s="20">
        <v>53</v>
      </c>
      <c r="AR23" s="9"/>
      <c r="AS23" s="9"/>
    </row>
    <row r="24" spans="1:45" ht="13.5" customHeight="1" x14ac:dyDescent="0.55000000000000004">
      <c r="A24" s="19" t="s">
        <v>15</v>
      </c>
      <c r="B24" s="18">
        <v>536</v>
      </c>
      <c r="C24" s="18">
        <v>192</v>
      </c>
      <c r="D24" s="18">
        <v>14</v>
      </c>
      <c r="E24" s="18">
        <v>26</v>
      </c>
      <c r="F24" s="18">
        <v>3</v>
      </c>
      <c r="G24" s="18"/>
      <c r="H24" s="18">
        <v>1</v>
      </c>
      <c r="I24" s="18">
        <v>0</v>
      </c>
      <c r="J24" s="18">
        <v>3</v>
      </c>
      <c r="K24" s="18">
        <v>1</v>
      </c>
      <c r="L24" s="18">
        <v>1</v>
      </c>
      <c r="M24" s="18"/>
      <c r="N24" s="18"/>
      <c r="O24" s="18">
        <v>3</v>
      </c>
      <c r="P24" s="18">
        <v>0</v>
      </c>
      <c r="Q24" s="18">
        <v>2</v>
      </c>
      <c r="R24" s="18">
        <v>20</v>
      </c>
      <c r="S24" s="18">
        <v>1</v>
      </c>
      <c r="T24" s="18"/>
      <c r="U24" s="18"/>
      <c r="V24" s="18">
        <v>1</v>
      </c>
      <c r="W24" s="18"/>
      <c r="X24" s="18">
        <v>4</v>
      </c>
      <c r="Y24" s="18">
        <v>1</v>
      </c>
      <c r="Z24" s="18"/>
      <c r="AA24" s="18">
        <v>50</v>
      </c>
      <c r="AB24" s="18"/>
      <c r="AC24" s="18"/>
      <c r="AD24" s="18">
        <v>3</v>
      </c>
      <c r="AE24" s="18">
        <v>0</v>
      </c>
      <c r="AF24" s="18">
        <v>30</v>
      </c>
      <c r="AG24" s="18">
        <v>41</v>
      </c>
      <c r="AH24" s="18">
        <v>2</v>
      </c>
      <c r="AI24" s="18">
        <v>2</v>
      </c>
      <c r="AJ24" s="18">
        <v>18</v>
      </c>
      <c r="AK24" s="18">
        <v>419</v>
      </c>
      <c r="AL24" s="18">
        <v>45</v>
      </c>
      <c r="AM24" s="18">
        <v>5</v>
      </c>
      <c r="AN24" s="18">
        <v>67</v>
      </c>
      <c r="AO24" s="18"/>
      <c r="AP24" s="18">
        <v>0</v>
      </c>
      <c r="AQ24" s="18">
        <v>117</v>
      </c>
      <c r="AR24" s="9"/>
      <c r="AS24" s="9"/>
    </row>
    <row r="25" spans="1:45" ht="13.5" customHeight="1" x14ac:dyDescent="0.55000000000000004">
      <c r="A25" s="19" t="s">
        <v>14</v>
      </c>
      <c r="B25" s="18">
        <v>208</v>
      </c>
      <c r="C25" s="18">
        <v>75</v>
      </c>
      <c r="D25" s="18">
        <v>6</v>
      </c>
      <c r="E25" s="18">
        <v>7</v>
      </c>
      <c r="F25" s="18">
        <v>0</v>
      </c>
      <c r="G25" s="18"/>
      <c r="H25" s="18">
        <v>0</v>
      </c>
      <c r="I25" s="18">
        <v>1</v>
      </c>
      <c r="J25" s="18">
        <v>0</v>
      </c>
      <c r="K25" s="18">
        <v>0</v>
      </c>
      <c r="L25" s="18">
        <v>1</v>
      </c>
      <c r="M25" s="18"/>
      <c r="N25" s="18"/>
      <c r="O25" s="18">
        <v>1</v>
      </c>
      <c r="P25" s="18">
        <v>0</v>
      </c>
      <c r="Q25" s="18">
        <v>4</v>
      </c>
      <c r="R25" s="18">
        <v>12</v>
      </c>
      <c r="S25" s="18">
        <v>0</v>
      </c>
      <c r="T25" s="18"/>
      <c r="U25" s="18"/>
      <c r="V25" s="18">
        <v>0</v>
      </c>
      <c r="W25" s="18"/>
      <c r="X25" s="18">
        <v>1</v>
      </c>
      <c r="Y25" s="18">
        <v>1</v>
      </c>
      <c r="Z25" s="18"/>
      <c r="AA25" s="18">
        <v>15</v>
      </c>
      <c r="AB25" s="18"/>
      <c r="AC25" s="18"/>
      <c r="AD25" s="18">
        <v>1</v>
      </c>
      <c r="AE25" s="18">
        <v>0</v>
      </c>
      <c r="AF25" s="18">
        <v>12</v>
      </c>
      <c r="AG25" s="18">
        <v>22</v>
      </c>
      <c r="AH25" s="18">
        <v>2</v>
      </c>
      <c r="AI25" s="18">
        <v>0</v>
      </c>
      <c r="AJ25" s="18">
        <v>9</v>
      </c>
      <c r="AK25" s="18">
        <v>170</v>
      </c>
      <c r="AL25" s="18">
        <v>13</v>
      </c>
      <c r="AM25" s="18">
        <v>1</v>
      </c>
      <c r="AN25" s="18">
        <v>24</v>
      </c>
      <c r="AO25" s="18"/>
      <c r="AP25" s="18"/>
      <c r="AQ25" s="18">
        <v>38</v>
      </c>
      <c r="AR25" s="9"/>
      <c r="AS25" s="9"/>
    </row>
    <row r="26" spans="1:45" ht="13.5" customHeight="1" x14ac:dyDescent="0.55000000000000004">
      <c r="A26" s="19" t="s">
        <v>13</v>
      </c>
      <c r="B26" s="18">
        <v>104</v>
      </c>
      <c r="C26" s="18">
        <v>44</v>
      </c>
      <c r="D26" s="18">
        <v>5</v>
      </c>
      <c r="E26" s="18">
        <v>5</v>
      </c>
      <c r="F26" s="18">
        <v>0</v>
      </c>
      <c r="G26" s="18"/>
      <c r="H26" s="18">
        <v>3</v>
      </c>
      <c r="I26" s="18">
        <v>0</v>
      </c>
      <c r="J26" s="18">
        <v>2</v>
      </c>
      <c r="K26" s="18">
        <v>0</v>
      </c>
      <c r="L26" s="18">
        <v>0</v>
      </c>
      <c r="M26" s="18"/>
      <c r="N26" s="18"/>
      <c r="O26" s="18">
        <v>1</v>
      </c>
      <c r="P26" s="18">
        <v>0</v>
      </c>
      <c r="Q26" s="18">
        <v>2</v>
      </c>
      <c r="R26" s="18">
        <v>1</v>
      </c>
      <c r="S26" s="18">
        <v>0</v>
      </c>
      <c r="T26" s="18"/>
      <c r="U26" s="18"/>
      <c r="V26" s="18">
        <v>0</v>
      </c>
      <c r="W26" s="18"/>
      <c r="X26" s="18">
        <v>0</v>
      </c>
      <c r="Y26" s="18">
        <v>0</v>
      </c>
      <c r="Z26" s="18"/>
      <c r="AA26" s="18">
        <v>9</v>
      </c>
      <c r="AB26" s="18"/>
      <c r="AC26" s="18"/>
      <c r="AD26" s="18">
        <v>1</v>
      </c>
      <c r="AE26" s="18">
        <v>0</v>
      </c>
      <c r="AF26" s="18">
        <v>6</v>
      </c>
      <c r="AG26" s="18">
        <v>5</v>
      </c>
      <c r="AH26" s="18">
        <v>0</v>
      </c>
      <c r="AI26" s="18">
        <v>0</v>
      </c>
      <c r="AJ26" s="18">
        <v>2</v>
      </c>
      <c r="AK26" s="18">
        <v>86</v>
      </c>
      <c r="AL26" s="18">
        <v>1</v>
      </c>
      <c r="AM26" s="18">
        <v>1</v>
      </c>
      <c r="AN26" s="18">
        <v>16</v>
      </c>
      <c r="AO26" s="18"/>
      <c r="AP26" s="18"/>
      <c r="AQ26" s="18">
        <v>18</v>
      </c>
      <c r="AR26" s="9"/>
      <c r="AS26" s="9"/>
    </row>
    <row r="27" spans="1:45" ht="13.5" customHeight="1" x14ac:dyDescent="0.55000000000000004">
      <c r="A27" s="19" t="s">
        <v>12</v>
      </c>
      <c r="B27" s="18">
        <v>294</v>
      </c>
      <c r="C27" s="18">
        <v>78</v>
      </c>
      <c r="D27" s="18">
        <v>3</v>
      </c>
      <c r="E27" s="18">
        <v>20</v>
      </c>
      <c r="F27" s="18">
        <v>3</v>
      </c>
      <c r="G27" s="18"/>
      <c r="H27" s="18">
        <v>1</v>
      </c>
      <c r="I27" s="18">
        <v>1</v>
      </c>
      <c r="J27" s="18">
        <v>2</v>
      </c>
      <c r="K27" s="18">
        <v>0</v>
      </c>
      <c r="L27" s="18">
        <v>0</v>
      </c>
      <c r="M27" s="18"/>
      <c r="N27" s="18"/>
      <c r="O27" s="18">
        <v>2</v>
      </c>
      <c r="P27" s="18">
        <v>1</v>
      </c>
      <c r="Q27" s="18">
        <v>7</v>
      </c>
      <c r="R27" s="18">
        <v>5</v>
      </c>
      <c r="S27" s="18">
        <v>0</v>
      </c>
      <c r="T27" s="18"/>
      <c r="U27" s="18"/>
      <c r="V27" s="18">
        <v>0</v>
      </c>
      <c r="W27" s="18"/>
      <c r="X27" s="18">
        <v>5</v>
      </c>
      <c r="Y27" s="18">
        <v>5</v>
      </c>
      <c r="Z27" s="18"/>
      <c r="AA27" s="18">
        <v>23</v>
      </c>
      <c r="AB27" s="18"/>
      <c r="AC27" s="18"/>
      <c r="AD27" s="18">
        <v>6</v>
      </c>
      <c r="AE27" s="18">
        <v>3</v>
      </c>
      <c r="AF27" s="18">
        <v>18</v>
      </c>
      <c r="AG27" s="18">
        <v>29</v>
      </c>
      <c r="AH27" s="18">
        <v>0</v>
      </c>
      <c r="AI27" s="18">
        <v>2</v>
      </c>
      <c r="AJ27" s="18">
        <v>8</v>
      </c>
      <c r="AK27" s="18">
        <v>222</v>
      </c>
      <c r="AL27" s="18">
        <v>24</v>
      </c>
      <c r="AM27" s="18">
        <v>4</v>
      </c>
      <c r="AN27" s="18">
        <v>44</v>
      </c>
      <c r="AO27" s="18"/>
      <c r="AP27" s="18"/>
      <c r="AQ27" s="18">
        <v>72</v>
      </c>
      <c r="AR27" s="9"/>
      <c r="AS27" s="9"/>
    </row>
    <row r="28" spans="1:45" ht="39" customHeight="1" x14ac:dyDescent="0.55000000000000004">
      <c r="A28" s="23" t="s">
        <v>11</v>
      </c>
      <c r="B28" s="22">
        <f>B29</f>
        <v>987</v>
      </c>
      <c r="C28" s="22">
        <f>C29</f>
        <v>300</v>
      </c>
      <c r="D28" s="22">
        <f>D29</f>
        <v>18</v>
      </c>
      <c r="E28" s="22">
        <f>E29</f>
        <v>46</v>
      </c>
      <c r="F28" s="22">
        <f>F29</f>
        <v>6</v>
      </c>
      <c r="G28" s="22" t="str">
        <f>G29</f>
        <v>-</v>
      </c>
      <c r="H28" s="22">
        <f>H29</f>
        <v>4</v>
      </c>
      <c r="I28" s="22" t="str">
        <f>I29</f>
        <v>-</v>
      </c>
      <c r="J28" s="22">
        <f>J29</f>
        <v>8</v>
      </c>
      <c r="K28" s="22" t="str">
        <f>K29</f>
        <v>-</v>
      </c>
      <c r="L28" s="22" t="str">
        <f>L29</f>
        <v>-</v>
      </c>
      <c r="M28" s="22">
        <f>M29</f>
        <v>4</v>
      </c>
      <c r="N28" s="22">
        <f>N29</f>
        <v>1</v>
      </c>
      <c r="O28" s="22">
        <f>O29</f>
        <v>6</v>
      </c>
      <c r="P28" s="22">
        <f>P29</f>
        <v>1</v>
      </c>
      <c r="Q28" s="22">
        <f>Q29</f>
        <v>4</v>
      </c>
      <c r="R28" s="22">
        <f>R29</f>
        <v>28</v>
      </c>
      <c r="S28" s="22">
        <f>S29</f>
        <v>2</v>
      </c>
      <c r="T28" s="22" t="str">
        <f>T29</f>
        <v>-</v>
      </c>
      <c r="U28" s="22" t="str">
        <f>U29</f>
        <v>-</v>
      </c>
      <c r="V28" s="22">
        <f>V29</f>
        <v>1</v>
      </c>
      <c r="W28" s="22" t="str">
        <f>W29</f>
        <v>-</v>
      </c>
      <c r="X28" s="22">
        <f>X29</f>
        <v>1</v>
      </c>
      <c r="Y28" s="22">
        <f>Y29</f>
        <v>2</v>
      </c>
      <c r="Z28" s="22" t="str">
        <f>Z29</f>
        <v>-</v>
      </c>
      <c r="AA28" s="22">
        <f>AA29</f>
        <v>67</v>
      </c>
      <c r="AB28" s="22" t="str">
        <f>AB29</f>
        <v>-</v>
      </c>
      <c r="AC28" s="22" t="str">
        <f>AC29</f>
        <v>-</v>
      </c>
      <c r="AD28" s="22">
        <f>AD29</f>
        <v>8</v>
      </c>
      <c r="AE28" s="22" t="str">
        <f>AE29</f>
        <v>-</v>
      </c>
      <c r="AF28" s="22">
        <f>AF29</f>
        <v>57</v>
      </c>
      <c r="AG28" s="22">
        <f>AG29</f>
        <v>93</v>
      </c>
      <c r="AH28" s="22" t="str">
        <f>AH29</f>
        <v>-</v>
      </c>
      <c r="AI28" s="22">
        <f>AI29</f>
        <v>14</v>
      </c>
      <c r="AJ28" s="22">
        <f>AJ29</f>
        <v>13</v>
      </c>
      <c r="AK28" s="22">
        <f>AK29</f>
        <v>684</v>
      </c>
      <c r="AL28" s="22">
        <f>AL29</f>
        <v>119</v>
      </c>
      <c r="AM28" s="22">
        <f>AM29</f>
        <v>12</v>
      </c>
      <c r="AN28" s="22">
        <f>AN29</f>
        <v>152</v>
      </c>
      <c r="AO28" s="22">
        <f>AO29</f>
        <v>20</v>
      </c>
      <c r="AP28" s="22" t="str">
        <f>AP29</f>
        <v>-</v>
      </c>
      <c r="AQ28" s="22">
        <f>AQ29</f>
        <v>303</v>
      </c>
      <c r="AR28" s="9"/>
      <c r="AS28" s="9"/>
    </row>
    <row r="29" spans="1:45" ht="13.5" customHeight="1" x14ac:dyDescent="0.55000000000000004">
      <c r="A29" s="21" t="s">
        <v>10</v>
      </c>
      <c r="B29" s="20">
        <v>987</v>
      </c>
      <c r="C29" s="20">
        <v>300</v>
      </c>
      <c r="D29" s="20">
        <v>18</v>
      </c>
      <c r="E29" s="20">
        <v>46</v>
      </c>
      <c r="F29" s="20">
        <v>6</v>
      </c>
      <c r="G29" s="20" t="s">
        <v>2</v>
      </c>
      <c r="H29" s="20">
        <v>4</v>
      </c>
      <c r="I29" s="20" t="s">
        <v>2</v>
      </c>
      <c r="J29" s="20">
        <v>8</v>
      </c>
      <c r="K29" s="20" t="s">
        <v>2</v>
      </c>
      <c r="L29" s="20" t="s">
        <v>2</v>
      </c>
      <c r="M29" s="20">
        <v>4</v>
      </c>
      <c r="N29" s="20">
        <v>1</v>
      </c>
      <c r="O29" s="20">
        <v>6</v>
      </c>
      <c r="P29" s="20">
        <v>1</v>
      </c>
      <c r="Q29" s="20">
        <v>4</v>
      </c>
      <c r="R29" s="20">
        <v>28</v>
      </c>
      <c r="S29" s="20">
        <v>2</v>
      </c>
      <c r="T29" s="20" t="s">
        <v>2</v>
      </c>
      <c r="U29" s="20" t="s">
        <v>2</v>
      </c>
      <c r="V29" s="20">
        <v>1</v>
      </c>
      <c r="W29" s="20" t="s">
        <v>2</v>
      </c>
      <c r="X29" s="20">
        <v>1</v>
      </c>
      <c r="Y29" s="20">
        <v>2</v>
      </c>
      <c r="Z29" s="20" t="s">
        <v>2</v>
      </c>
      <c r="AA29" s="20">
        <v>67</v>
      </c>
      <c r="AB29" s="20" t="s">
        <v>2</v>
      </c>
      <c r="AC29" s="20" t="s">
        <v>2</v>
      </c>
      <c r="AD29" s="20">
        <v>8</v>
      </c>
      <c r="AE29" s="20" t="s">
        <v>2</v>
      </c>
      <c r="AF29" s="20">
        <v>57</v>
      </c>
      <c r="AG29" s="20">
        <v>93</v>
      </c>
      <c r="AH29" s="20" t="s">
        <v>2</v>
      </c>
      <c r="AI29" s="20">
        <v>14</v>
      </c>
      <c r="AJ29" s="20">
        <v>13</v>
      </c>
      <c r="AK29" s="20">
        <v>684</v>
      </c>
      <c r="AL29" s="20">
        <v>119</v>
      </c>
      <c r="AM29" s="20">
        <v>12</v>
      </c>
      <c r="AN29" s="20">
        <v>152</v>
      </c>
      <c r="AO29" s="20">
        <v>20</v>
      </c>
      <c r="AP29" s="20" t="s">
        <v>2</v>
      </c>
      <c r="AQ29" s="20">
        <v>303</v>
      </c>
      <c r="AR29" s="9"/>
      <c r="AS29" s="9"/>
    </row>
    <row r="30" spans="1:45" ht="13.5" customHeight="1" x14ac:dyDescent="0.55000000000000004">
      <c r="A30" s="21" t="s">
        <v>9</v>
      </c>
      <c r="B30" s="20">
        <v>15</v>
      </c>
      <c r="C30" s="20">
        <v>2</v>
      </c>
      <c r="D30" s="20" t="s">
        <v>2</v>
      </c>
      <c r="E30" s="20"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 t="s">
        <v>2</v>
      </c>
      <c r="AB30" s="20"/>
      <c r="AC30" s="20"/>
      <c r="AD30" s="20"/>
      <c r="AE30" s="20"/>
      <c r="AF30" s="20">
        <v>2</v>
      </c>
      <c r="AG30" s="20">
        <v>7</v>
      </c>
      <c r="AH30" s="20"/>
      <c r="AI30" s="20"/>
      <c r="AJ30" s="20"/>
      <c r="AK30" s="20">
        <v>12</v>
      </c>
      <c r="AL30" s="20"/>
      <c r="AM30" s="20"/>
      <c r="AN30" s="20">
        <v>3</v>
      </c>
      <c r="AO30" s="20"/>
      <c r="AP30" s="20"/>
      <c r="AQ30" s="20">
        <v>3</v>
      </c>
      <c r="AR30" s="9"/>
      <c r="AS30" s="9"/>
    </row>
    <row r="31" spans="1:45" ht="13.5" customHeight="1" x14ac:dyDescent="0.55000000000000004">
      <c r="A31" s="21" t="s">
        <v>8</v>
      </c>
      <c r="B31" s="20">
        <v>86</v>
      </c>
      <c r="C31" s="20">
        <v>29</v>
      </c>
      <c r="D31" s="20">
        <v>1</v>
      </c>
      <c r="E31" s="20">
        <v>2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>
        <v>1</v>
      </c>
      <c r="AB31" s="20"/>
      <c r="AC31" s="20"/>
      <c r="AD31" s="20"/>
      <c r="AE31" s="20"/>
      <c r="AF31" s="20">
        <v>2</v>
      </c>
      <c r="AG31" s="20">
        <v>4</v>
      </c>
      <c r="AH31" s="20"/>
      <c r="AI31" s="20"/>
      <c r="AJ31" s="20"/>
      <c r="AK31" s="20">
        <v>39</v>
      </c>
      <c r="AL31" s="20"/>
      <c r="AM31" s="20"/>
      <c r="AN31" s="20">
        <v>27</v>
      </c>
      <c r="AO31" s="20">
        <v>20</v>
      </c>
      <c r="AP31" s="20"/>
      <c r="AQ31" s="20">
        <v>47</v>
      </c>
      <c r="AR31" s="9"/>
      <c r="AS31" s="9"/>
    </row>
    <row r="32" spans="1:45" ht="13.5" customHeight="1" x14ac:dyDescent="0.55000000000000004">
      <c r="A32" s="19" t="s">
        <v>7</v>
      </c>
      <c r="B32" s="18">
        <v>281</v>
      </c>
      <c r="C32" s="18">
        <v>111</v>
      </c>
      <c r="D32" s="18">
        <v>12</v>
      </c>
      <c r="E32" s="18">
        <v>17</v>
      </c>
      <c r="F32" s="18">
        <v>1</v>
      </c>
      <c r="G32" s="18" t="s">
        <v>2</v>
      </c>
      <c r="H32" s="18" t="s">
        <v>2</v>
      </c>
      <c r="I32" s="18" t="s">
        <v>2</v>
      </c>
      <c r="J32" s="18">
        <v>1</v>
      </c>
      <c r="K32" s="18" t="s">
        <v>2</v>
      </c>
      <c r="L32" s="18" t="s">
        <v>2</v>
      </c>
      <c r="M32" s="18" t="s">
        <v>2</v>
      </c>
      <c r="N32" s="18" t="s">
        <v>2</v>
      </c>
      <c r="O32" s="18">
        <v>3</v>
      </c>
      <c r="P32" s="18" t="s">
        <v>2</v>
      </c>
      <c r="Q32" s="18">
        <v>2</v>
      </c>
      <c r="R32" s="18">
        <v>11</v>
      </c>
      <c r="S32" s="18" t="s">
        <v>2</v>
      </c>
      <c r="T32" s="18" t="s">
        <v>2</v>
      </c>
      <c r="U32" s="18" t="s">
        <v>2</v>
      </c>
      <c r="V32" s="18">
        <v>1</v>
      </c>
      <c r="W32" s="18" t="s">
        <v>2</v>
      </c>
      <c r="X32" s="18" t="s">
        <v>2</v>
      </c>
      <c r="Y32" s="18" t="s">
        <v>2</v>
      </c>
      <c r="Z32" s="18" t="s">
        <v>2</v>
      </c>
      <c r="AA32" s="18">
        <v>24</v>
      </c>
      <c r="AB32" s="18" t="s">
        <v>2</v>
      </c>
      <c r="AC32" s="18" t="s">
        <v>2</v>
      </c>
      <c r="AD32" s="18">
        <v>2</v>
      </c>
      <c r="AE32" s="18" t="s">
        <v>2</v>
      </c>
      <c r="AF32" s="18">
        <v>16</v>
      </c>
      <c r="AG32" s="18">
        <v>23</v>
      </c>
      <c r="AH32" s="18" t="s">
        <v>2</v>
      </c>
      <c r="AI32" s="18">
        <v>6</v>
      </c>
      <c r="AJ32" s="18">
        <v>2</v>
      </c>
      <c r="AK32" s="18">
        <v>232</v>
      </c>
      <c r="AL32" s="18">
        <v>7</v>
      </c>
      <c r="AM32" s="18">
        <v>2</v>
      </c>
      <c r="AN32" s="18">
        <v>40</v>
      </c>
      <c r="AO32" s="18" t="s">
        <v>2</v>
      </c>
      <c r="AP32" s="18" t="s">
        <v>2</v>
      </c>
      <c r="AQ32" s="18">
        <v>49</v>
      </c>
      <c r="AR32" s="9"/>
      <c r="AS32" s="9"/>
    </row>
    <row r="33" spans="1:45" ht="13.5" customHeight="1" x14ac:dyDescent="0.55000000000000004">
      <c r="A33" s="19" t="s">
        <v>6</v>
      </c>
      <c r="B33" s="18">
        <v>134</v>
      </c>
      <c r="C33" s="18">
        <v>35</v>
      </c>
      <c r="D33" s="18">
        <v>1</v>
      </c>
      <c r="E33" s="18">
        <v>9</v>
      </c>
      <c r="F33" s="18">
        <v>1</v>
      </c>
      <c r="G33" s="18" t="s">
        <v>2</v>
      </c>
      <c r="H33" s="18" t="s">
        <v>2</v>
      </c>
      <c r="I33" s="18" t="s">
        <v>2</v>
      </c>
      <c r="J33" s="18">
        <v>2</v>
      </c>
      <c r="K33" s="18" t="s">
        <v>2</v>
      </c>
      <c r="L33" s="18" t="s">
        <v>2</v>
      </c>
      <c r="M33" s="18" t="s">
        <v>2</v>
      </c>
      <c r="N33" s="18" t="s">
        <v>2</v>
      </c>
      <c r="O33" s="18">
        <v>1</v>
      </c>
      <c r="P33" s="18" t="s">
        <v>2</v>
      </c>
      <c r="Q33" s="18" t="s">
        <v>2</v>
      </c>
      <c r="R33" s="18">
        <v>5</v>
      </c>
      <c r="S33" s="18">
        <v>2</v>
      </c>
      <c r="T33" s="18" t="s">
        <v>2</v>
      </c>
      <c r="U33" s="18" t="s">
        <v>2</v>
      </c>
      <c r="V33" s="18" t="s">
        <v>2</v>
      </c>
      <c r="W33" s="18" t="s">
        <v>2</v>
      </c>
      <c r="X33" s="18">
        <v>1</v>
      </c>
      <c r="Y33" s="18" t="s">
        <v>2</v>
      </c>
      <c r="Z33" s="18" t="s">
        <v>2</v>
      </c>
      <c r="AA33" s="18">
        <v>9</v>
      </c>
      <c r="AB33" s="18" t="s">
        <v>2</v>
      </c>
      <c r="AC33" s="18" t="s">
        <v>2</v>
      </c>
      <c r="AD33" s="18">
        <v>3</v>
      </c>
      <c r="AE33" s="18" t="s">
        <v>2</v>
      </c>
      <c r="AF33" s="18">
        <v>7</v>
      </c>
      <c r="AG33" s="18">
        <v>15</v>
      </c>
      <c r="AH33" s="18" t="s">
        <v>2</v>
      </c>
      <c r="AI33" s="18">
        <v>3</v>
      </c>
      <c r="AJ33" s="18">
        <v>3</v>
      </c>
      <c r="AK33" s="18">
        <v>97</v>
      </c>
      <c r="AL33" s="18">
        <v>16</v>
      </c>
      <c r="AM33" s="18">
        <v>2</v>
      </c>
      <c r="AN33" s="18">
        <v>19</v>
      </c>
      <c r="AO33" s="18" t="s">
        <v>2</v>
      </c>
      <c r="AP33" s="18" t="s">
        <v>2</v>
      </c>
      <c r="AQ33" s="18">
        <v>37</v>
      </c>
      <c r="AR33" s="9"/>
      <c r="AS33" s="9"/>
    </row>
    <row r="34" spans="1:45" ht="13.5" customHeight="1" x14ac:dyDescent="0.55000000000000004">
      <c r="A34" s="19" t="s">
        <v>5</v>
      </c>
      <c r="B34" s="18">
        <v>105</v>
      </c>
      <c r="C34" s="18">
        <v>37</v>
      </c>
      <c r="D34" s="18">
        <v>1</v>
      </c>
      <c r="E34" s="18">
        <v>7</v>
      </c>
      <c r="F34" s="18" t="s">
        <v>2</v>
      </c>
      <c r="G34" s="18" t="s">
        <v>2</v>
      </c>
      <c r="H34" s="18">
        <v>1</v>
      </c>
      <c r="I34" s="18" t="s">
        <v>2</v>
      </c>
      <c r="J34" s="18">
        <v>4</v>
      </c>
      <c r="K34" s="18" t="s">
        <v>2</v>
      </c>
      <c r="L34" s="18" t="s">
        <v>2</v>
      </c>
      <c r="M34" s="18">
        <v>1</v>
      </c>
      <c r="N34" s="18" t="s">
        <v>2</v>
      </c>
      <c r="O34" s="18" t="s">
        <v>2</v>
      </c>
      <c r="P34" s="18">
        <v>1</v>
      </c>
      <c r="Q34" s="18">
        <v>1</v>
      </c>
      <c r="R34" s="18">
        <v>3</v>
      </c>
      <c r="S34" s="18" t="s">
        <v>2</v>
      </c>
      <c r="T34" s="18" t="s">
        <v>2</v>
      </c>
      <c r="U34" s="18" t="s">
        <v>2</v>
      </c>
      <c r="V34" s="18" t="s">
        <v>2</v>
      </c>
      <c r="W34" s="18" t="s">
        <v>2</v>
      </c>
      <c r="X34" s="18" t="s">
        <v>2</v>
      </c>
      <c r="Y34" s="18" t="s">
        <v>2</v>
      </c>
      <c r="Z34" s="18" t="s">
        <v>2</v>
      </c>
      <c r="AA34" s="18">
        <v>10</v>
      </c>
      <c r="AB34" s="18" t="s">
        <v>2</v>
      </c>
      <c r="AC34" s="18" t="s">
        <v>2</v>
      </c>
      <c r="AD34" s="18">
        <v>1</v>
      </c>
      <c r="AE34" s="18" t="s">
        <v>2</v>
      </c>
      <c r="AF34" s="18">
        <v>9</v>
      </c>
      <c r="AG34" s="18">
        <v>7</v>
      </c>
      <c r="AH34" s="18" t="s">
        <v>2</v>
      </c>
      <c r="AI34" s="18" t="s">
        <v>2</v>
      </c>
      <c r="AJ34" s="18">
        <v>2</v>
      </c>
      <c r="AK34" s="18">
        <v>85</v>
      </c>
      <c r="AL34" s="18" t="s">
        <v>2</v>
      </c>
      <c r="AM34" s="18">
        <v>6</v>
      </c>
      <c r="AN34" s="18">
        <v>14</v>
      </c>
      <c r="AO34" s="18" t="s">
        <v>2</v>
      </c>
      <c r="AP34" s="18" t="s">
        <v>2</v>
      </c>
      <c r="AQ34" s="18">
        <v>20</v>
      </c>
      <c r="AR34" s="9"/>
      <c r="AS34" s="9"/>
    </row>
    <row r="35" spans="1:45" ht="13.5" customHeight="1" x14ac:dyDescent="0.55000000000000004">
      <c r="A35" s="19" t="s">
        <v>4</v>
      </c>
      <c r="B35" s="18">
        <v>122</v>
      </c>
      <c r="C35" s="18">
        <v>28</v>
      </c>
      <c r="D35" s="18">
        <v>3</v>
      </c>
      <c r="E35" s="18">
        <v>7</v>
      </c>
      <c r="F35" s="18">
        <v>1</v>
      </c>
      <c r="G35" s="18" t="s">
        <v>2</v>
      </c>
      <c r="H35" s="18">
        <v>2</v>
      </c>
      <c r="I35" s="18" t="s">
        <v>2</v>
      </c>
      <c r="J35" s="18">
        <v>1</v>
      </c>
      <c r="K35" s="18" t="s">
        <v>2</v>
      </c>
      <c r="L35" s="18" t="s">
        <v>2</v>
      </c>
      <c r="M35" s="18">
        <v>2</v>
      </c>
      <c r="N35" s="18">
        <v>1</v>
      </c>
      <c r="O35" s="18">
        <v>2</v>
      </c>
      <c r="P35" s="18" t="s">
        <v>2</v>
      </c>
      <c r="Q35" s="18">
        <v>1</v>
      </c>
      <c r="R35" s="18">
        <v>4</v>
      </c>
      <c r="S35" s="18" t="s">
        <v>2</v>
      </c>
      <c r="T35" s="18" t="s">
        <v>2</v>
      </c>
      <c r="U35" s="18" t="s">
        <v>2</v>
      </c>
      <c r="V35" s="18" t="s">
        <v>2</v>
      </c>
      <c r="W35" s="18" t="s">
        <v>2</v>
      </c>
      <c r="X35" s="18" t="s">
        <v>2</v>
      </c>
      <c r="Y35" s="18">
        <v>1</v>
      </c>
      <c r="Z35" s="18" t="s">
        <v>2</v>
      </c>
      <c r="AA35" s="18">
        <v>10</v>
      </c>
      <c r="AB35" s="18" t="s">
        <v>2</v>
      </c>
      <c r="AC35" s="18" t="s">
        <v>2</v>
      </c>
      <c r="AD35" s="18">
        <v>1</v>
      </c>
      <c r="AE35" s="18" t="s">
        <v>2</v>
      </c>
      <c r="AF35" s="18">
        <v>8</v>
      </c>
      <c r="AG35" s="18">
        <v>15</v>
      </c>
      <c r="AH35" s="18" t="s">
        <v>2</v>
      </c>
      <c r="AI35" s="18" t="s">
        <v>2</v>
      </c>
      <c r="AJ35" s="18">
        <v>3</v>
      </c>
      <c r="AK35" s="18">
        <v>90</v>
      </c>
      <c r="AL35" s="18">
        <v>10</v>
      </c>
      <c r="AM35" s="18">
        <v>1</v>
      </c>
      <c r="AN35" s="18">
        <v>21</v>
      </c>
      <c r="AO35" s="18" t="s">
        <v>2</v>
      </c>
      <c r="AP35" s="18" t="s">
        <v>2</v>
      </c>
      <c r="AQ35" s="18">
        <v>32</v>
      </c>
      <c r="AR35" s="9"/>
      <c r="AS35" s="9"/>
    </row>
    <row r="36" spans="1:45" ht="13.5" customHeight="1" x14ac:dyDescent="0.55000000000000004">
      <c r="A36" s="19" t="s">
        <v>3</v>
      </c>
      <c r="B36" s="18">
        <v>244</v>
      </c>
      <c r="C36" s="18">
        <v>58</v>
      </c>
      <c r="D36" s="18" t="s">
        <v>2</v>
      </c>
      <c r="E36" s="18">
        <v>3</v>
      </c>
      <c r="F36" s="18">
        <v>3</v>
      </c>
      <c r="G36" s="18" t="s">
        <v>2</v>
      </c>
      <c r="H36" s="18">
        <v>1</v>
      </c>
      <c r="I36" s="18" t="s">
        <v>2</v>
      </c>
      <c r="J36" s="18" t="s">
        <v>2</v>
      </c>
      <c r="K36" s="18" t="s">
        <v>2</v>
      </c>
      <c r="L36" s="18" t="s">
        <v>2</v>
      </c>
      <c r="M36" s="18">
        <v>1</v>
      </c>
      <c r="N36" s="18" t="s">
        <v>2</v>
      </c>
      <c r="O36" s="18" t="s">
        <v>2</v>
      </c>
      <c r="P36" s="18" t="s">
        <v>2</v>
      </c>
      <c r="Q36" s="18" t="s">
        <v>2</v>
      </c>
      <c r="R36" s="18">
        <v>5</v>
      </c>
      <c r="S36" s="18" t="s">
        <v>2</v>
      </c>
      <c r="T36" s="18" t="s">
        <v>2</v>
      </c>
      <c r="U36" s="18" t="s">
        <v>2</v>
      </c>
      <c r="V36" s="18" t="s">
        <v>2</v>
      </c>
      <c r="W36" s="18" t="s">
        <v>2</v>
      </c>
      <c r="X36" s="18" t="s">
        <v>2</v>
      </c>
      <c r="Y36" s="18">
        <v>1</v>
      </c>
      <c r="Z36" s="18" t="s">
        <v>2</v>
      </c>
      <c r="AA36" s="18">
        <v>13</v>
      </c>
      <c r="AB36" s="18" t="s">
        <v>2</v>
      </c>
      <c r="AC36" s="18" t="s">
        <v>2</v>
      </c>
      <c r="AD36" s="18">
        <v>1</v>
      </c>
      <c r="AE36" s="18" t="s">
        <v>2</v>
      </c>
      <c r="AF36" s="18">
        <v>13</v>
      </c>
      <c r="AG36" s="18">
        <v>22</v>
      </c>
      <c r="AH36" s="18" t="s">
        <v>2</v>
      </c>
      <c r="AI36" s="18">
        <v>5</v>
      </c>
      <c r="AJ36" s="18">
        <v>3</v>
      </c>
      <c r="AK36" s="18">
        <v>129</v>
      </c>
      <c r="AL36" s="18">
        <v>86</v>
      </c>
      <c r="AM36" s="18">
        <v>1</v>
      </c>
      <c r="AN36" s="18">
        <v>28</v>
      </c>
      <c r="AO36" s="18" t="s">
        <v>2</v>
      </c>
      <c r="AP36" s="18" t="s">
        <v>2</v>
      </c>
      <c r="AQ36" s="18">
        <v>115</v>
      </c>
      <c r="AR36" s="9"/>
      <c r="AS36" s="9"/>
    </row>
    <row r="37" spans="1:45" ht="13.5" customHeight="1" x14ac:dyDescent="0.55000000000000004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9"/>
      <c r="AS37" s="9"/>
    </row>
    <row r="38" spans="1:45" s="6" customFormat="1" ht="13.5" customHeight="1" x14ac:dyDescent="0.55000000000000004">
      <c r="A38" s="15" t="s">
        <v>1</v>
      </c>
      <c r="B38" s="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5" x14ac:dyDescent="0.55000000000000004">
      <c r="A39" s="12" t="s">
        <v>0</v>
      </c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0"/>
      <c r="AS39" s="9"/>
    </row>
    <row r="40" spans="1:45" x14ac:dyDescent="0.55000000000000004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6"/>
    </row>
    <row r="41" spans="1:45" x14ac:dyDescent="0.55000000000000004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6"/>
    </row>
    <row r="44" spans="1:45" x14ac:dyDescent="0.55000000000000004">
      <c r="A44" s="4"/>
      <c r="B44" s="2"/>
      <c r="C44" s="2"/>
    </row>
    <row r="45" spans="1:45" x14ac:dyDescent="0.55000000000000004">
      <c r="A45" s="4"/>
      <c r="B45" s="2"/>
      <c r="C45" s="2"/>
    </row>
    <row r="46" spans="1:45" x14ac:dyDescent="0.55000000000000004">
      <c r="A46" s="4"/>
      <c r="B46" s="2"/>
      <c r="C46" s="2"/>
    </row>
    <row r="47" spans="1:45" x14ac:dyDescent="0.55000000000000004">
      <c r="A47" s="5"/>
      <c r="B47" s="2"/>
      <c r="C47" s="2"/>
    </row>
    <row r="48" spans="1:45" x14ac:dyDescent="0.55000000000000004">
      <c r="A48" s="4"/>
      <c r="B48" s="2"/>
      <c r="C48" s="2"/>
    </row>
    <row r="49" spans="1:3" x14ac:dyDescent="0.55000000000000004">
      <c r="A49" s="4"/>
      <c r="B49" s="2"/>
      <c r="C49" s="2"/>
    </row>
  </sheetData>
  <mergeCells count="41">
    <mergeCell ref="H3:H4"/>
    <mergeCell ref="O3:O4"/>
    <mergeCell ref="I3:I4"/>
    <mergeCell ref="J3:J4"/>
    <mergeCell ref="P3:P4"/>
    <mergeCell ref="M3:M4"/>
    <mergeCell ref="N3:N4"/>
    <mergeCell ref="K3:K4"/>
    <mergeCell ref="L3:L4"/>
    <mergeCell ref="B2:B4"/>
    <mergeCell ref="C3:C4"/>
    <mergeCell ref="D3:D4"/>
    <mergeCell ref="E3:E4"/>
    <mergeCell ref="F3:F4"/>
    <mergeCell ref="G3:G4"/>
    <mergeCell ref="AP3:AP4"/>
    <mergeCell ref="AE3:AE4"/>
    <mergeCell ref="AN3:AN4"/>
    <mergeCell ref="AQ3:AQ4"/>
    <mergeCell ref="AF3:AF4"/>
    <mergeCell ref="AG3:AG4"/>
    <mergeCell ref="AN1:AQ1"/>
    <mergeCell ref="U3:U4"/>
    <mergeCell ref="V3:V4"/>
    <mergeCell ref="AO3:AO4"/>
    <mergeCell ref="Y3:Y4"/>
    <mergeCell ref="W3:W4"/>
    <mergeCell ref="AC3:AC4"/>
    <mergeCell ref="AD3:AD4"/>
    <mergeCell ref="AA3:AA4"/>
    <mergeCell ref="AB3:AB4"/>
    <mergeCell ref="AH3:AH4"/>
    <mergeCell ref="AI3:AI4"/>
    <mergeCell ref="AJ3:AJ4"/>
    <mergeCell ref="AK3:AK4"/>
    <mergeCell ref="Q3:Q4"/>
    <mergeCell ref="R3:R4"/>
    <mergeCell ref="S3:S4"/>
    <mergeCell ref="T3:T4"/>
    <mergeCell ref="Z3:Z4"/>
    <mergeCell ref="X3:X4"/>
  </mergeCells>
  <phoneticPr fontId="3"/>
  <pageMargins left="0.78740157480314965" right="0.78740157480314965" top="0.78740157480314965" bottom="0.78740157480314965" header="0.51181102362204722" footer="0.51181102362204722"/>
  <pageSetup paperSize="9" scale="49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18"/>
  <sheetViews>
    <sheetView showGridLines="0" view="pageBreakPreview" zoomScaleNormal="100" workbookViewId="0">
      <pane xSplit="1" ySplit="5" topLeftCell="B6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25" defaultRowHeight="18" x14ac:dyDescent="0.55000000000000004"/>
  <cols>
    <col min="1" max="1" width="16.25" style="3" customWidth="1"/>
    <col min="2" max="2" width="8.83203125" style="1" bestFit="1" customWidth="1"/>
    <col min="3" max="3" width="7.75" style="1" bestFit="1" customWidth="1"/>
    <col min="4" max="4" width="7.25" style="1" bestFit="1" customWidth="1"/>
    <col min="5" max="5" width="7.6640625" style="1" customWidth="1"/>
    <col min="6" max="17" width="5.1640625" style="1" customWidth="1"/>
    <col min="18" max="18" width="6.6640625" style="1" customWidth="1"/>
    <col min="19" max="26" width="5.1640625" style="1" customWidth="1"/>
    <col min="27" max="27" width="6.08203125" style="1" customWidth="1"/>
    <col min="28" max="29" width="5.1640625" style="1" customWidth="1"/>
    <col min="30" max="30" width="5.9140625" style="1" customWidth="1"/>
    <col min="31" max="31" width="5.1640625" style="1" customWidth="1"/>
    <col min="32" max="32" width="8.1640625" style="1" customWidth="1"/>
    <col min="33" max="33" width="7" style="1" customWidth="1"/>
    <col min="34" max="34" width="6.5" style="1" customWidth="1"/>
    <col min="35" max="35" width="5.1640625" style="1" customWidth="1"/>
    <col min="36" max="36" width="7.4140625" style="1" customWidth="1"/>
    <col min="37" max="37" width="7" style="1" customWidth="1"/>
    <col min="38" max="38" width="6.75" style="1" customWidth="1"/>
    <col min="39" max="39" width="5.1640625" style="1" customWidth="1"/>
    <col min="40" max="40" width="8" style="1" customWidth="1"/>
    <col min="41" max="42" width="5.1640625" style="1" customWidth="1"/>
    <col min="43" max="43" width="7.75" style="1" bestFit="1" customWidth="1"/>
    <col min="44" max="44" width="8.1640625" style="1" customWidth="1"/>
    <col min="45" max="45" width="7.25" style="1" bestFit="1" customWidth="1"/>
    <col min="46" max="46" width="6.75" style="1" bestFit="1" customWidth="1"/>
    <col min="47" max="16384" width="8.25" style="1"/>
  </cols>
  <sheetData>
    <row r="1" spans="1:48" s="55" customFormat="1" ht="15" customHeight="1" x14ac:dyDescent="0.55000000000000004">
      <c r="A1" s="57" t="s">
        <v>88</v>
      </c>
      <c r="B1" s="57"/>
      <c r="C1" s="57"/>
      <c r="D1" s="57"/>
      <c r="E1" s="57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56" t="s">
        <v>77</v>
      </c>
      <c r="AR1" s="56"/>
      <c r="AS1" s="56"/>
      <c r="AT1" s="56"/>
    </row>
    <row r="2" spans="1:48" ht="24" customHeight="1" x14ac:dyDescent="0.55000000000000004">
      <c r="A2" s="54"/>
      <c r="B2" s="53" t="s">
        <v>76</v>
      </c>
      <c r="C2" s="52" t="s">
        <v>75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0"/>
      <c r="AL2" s="52" t="s">
        <v>74</v>
      </c>
      <c r="AM2" s="51"/>
      <c r="AN2" s="51"/>
      <c r="AO2" s="51"/>
      <c r="AP2" s="51"/>
      <c r="AQ2" s="50"/>
      <c r="AR2" s="71" t="s">
        <v>87</v>
      </c>
      <c r="AS2" s="70"/>
      <c r="AT2" s="69"/>
    </row>
    <row r="3" spans="1:48" ht="15" customHeight="1" x14ac:dyDescent="0.55000000000000004">
      <c r="A3" s="42"/>
      <c r="B3" s="49"/>
      <c r="C3" s="46" t="s">
        <v>73</v>
      </c>
      <c r="D3" s="46" t="s">
        <v>72</v>
      </c>
      <c r="E3" s="46" t="s">
        <v>71</v>
      </c>
      <c r="F3" s="46" t="s">
        <v>70</v>
      </c>
      <c r="G3" s="46" t="s">
        <v>69</v>
      </c>
      <c r="H3" s="46" t="s">
        <v>68</v>
      </c>
      <c r="I3" s="46" t="s">
        <v>67</v>
      </c>
      <c r="J3" s="46" t="s">
        <v>66</v>
      </c>
      <c r="K3" s="46" t="s">
        <v>65</v>
      </c>
      <c r="L3" s="46" t="s">
        <v>64</v>
      </c>
      <c r="M3" s="46" t="s">
        <v>63</v>
      </c>
      <c r="N3" s="46" t="s">
        <v>62</v>
      </c>
      <c r="O3" s="46" t="s">
        <v>61</v>
      </c>
      <c r="P3" s="46" t="s">
        <v>60</v>
      </c>
      <c r="Q3" s="46" t="s">
        <v>59</v>
      </c>
      <c r="R3" s="46" t="s">
        <v>58</v>
      </c>
      <c r="S3" s="46" t="s">
        <v>57</v>
      </c>
      <c r="T3" s="46" t="s">
        <v>56</v>
      </c>
      <c r="U3" s="46" t="s">
        <v>55</v>
      </c>
      <c r="V3" s="46" t="s">
        <v>54</v>
      </c>
      <c r="W3" s="46" t="s">
        <v>53</v>
      </c>
      <c r="X3" s="46" t="s">
        <v>52</v>
      </c>
      <c r="Y3" s="46" t="s">
        <v>51</v>
      </c>
      <c r="Z3" s="46" t="s">
        <v>50</v>
      </c>
      <c r="AA3" s="46" t="s">
        <v>49</v>
      </c>
      <c r="AB3" s="46" t="s">
        <v>48</v>
      </c>
      <c r="AC3" s="46" t="s">
        <v>47</v>
      </c>
      <c r="AD3" s="46" t="s">
        <v>46</v>
      </c>
      <c r="AE3" s="46" t="s">
        <v>45</v>
      </c>
      <c r="AF3" s="46" t="s">
        <v>44</v>
      </c>
      <c r="AG3" s="46" t="s">
        <v>43</v>
      </c>
      <c r="AH3" s="46" t="s">
        <v>42</v>
      </c>
      <c r="AI3" s="46" t="s">
        <v>41</v>
      </c>
      <c r="AJ3" s="46" t="s">
        <v>40</v>
      </c>
      <c r="AK3" s="68" t="s">
        <v>35</v>
      </c>
      <c r="AL3" s="48" t="s">
        <v>39</v>
      </c>
      <c r="AM3" s="47"/>
      <c r="AN3" s="46" t="s">
        <v>38</v>
      </c>
      <c r="AO3" s="46" t="s">
        <v>37</v>
      </c>
      <c r="AP3" s="46" t="s">
        <v>36</v>
      </c>
      <c r="AQ3" s="68" t="s">
        <v>35</v>
      </c>
      <c r="AR3" s="46" t="s">
        <v>86</v>
      </c>
      <c r="AS3" s="46" t="s">
        <v>85</v>
      </c>
      <c r="AT3" s="68" t="s">
        <v>35</v>
      </c>
    </row>
    <row r="4" spans="1:48" ht="99" customHeight="1" x14ac:dyDescent="0.55000000000000004">
      <c r="A4" s="42"/>
      <c r="B4" s="41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40"/>
      <c r="AF4" s="38"/>
      <c r="AG4" s="38"/>
      <c r="AH4" s="38"/>
      <c r="AI4" s="38"/>
      <c r="AJ4" s="38"/>
      <c r="AK4" s="67"/>
      <c r="AL4" s="39" t="s">
        <v>34</v>
      </c>
      <c r="AM4" s="39" t="s">
        <v>33</v>
      </c>
      <c r="AN4" s="38"/>
      <c r="AO4" s="38"/>
      <c r="AP4" s="38"/>
      <c r="AQ4" s="67"/>
      <c r="AR4" s="38"/>
      <c r="AS4" s="38"/>
      <c r="AT4" s="67"/>
    </row>
    <row r="5" spans="1:48" ht="19" customHeight="1" x14ac:dyDescent="0.55000000000000004">
      <c r="A5" s="35" t="s">
        <v>32</v>
      </c>
      <c r="B5" s="32">
        <f>AK5+AQ5+AT5</f>
        <v>123339</v>
      </c>
      <c r="C5" s="32">
        <f>20189+236+12473+3857</f>
        <v>36755</v>
      </c>
      <c r="D5" s="32">
        <f>612+933+325+1052</f>
        <v>2922</v>
      </c>
      <c r="E5" s="32">
        <f>3426+11+1610+292</f>
        <v>5339</v>
      </c>
      <c r="F5" s="32">
        <f>92+2+10</f>
        <v>104</v>
      </c>
      <c r="G5" s="32">
        <f>9+4</f>
        <v>13</v>
      </c>
      <c r="H5" s="32">
        <f>310+58</f>
        <v>368</v>
      </c>
      <c r="I5" s="32">
        <f>130+28</f>
        <v>158</v>
      </c>
      <c r="J5" s="32">
        <f>167+17</f>
        <v>184</v>
      </c>
      <c r="K5" s="32">
        <f>21+8</f>
        <v>29</v>
      </c>
      <c r="L5" s="32">
        <f>157+58</f>
        <v>215</v>
      </c>
      <c r="M5" s="32">
        <f>79+20</f>
        <v>99</v>
      </c>
      <c r="N5" s="32">
        <f>46+10</f>
        <v>56</v>
      </c>
      <c r="O5" s="32">
        <f>211+65</f>
        <v>276</v>
      </c>
      <c r="P5" s="32">
        <f>28+5</f>
        <v>33</v>
      </c>
      <c r="Q5" s="32">
        <f>294+90</f>
        <v>384</v>
      </c>
      <c r="R5" s="32">
        <f>2007+702</f>
        <v>2709</v>
      </c>
      <c r="S5" s="32">
        <f>45+14</f>
        <v>59</v>
      </c>
      <c r="T5" s="32">
        <f>31+28</f>
        <v>59</v>
      </c>
      <c r="U5" s="32">
        <v>2</v>
      </c>
      <c r="V5" s="32">
        <f>157+74</f>
        <v>231</v>
      </c>
      <c r="W5" s="32">
        <v>4</v>
      </c>
      <c r="X5" s="32">
        <f>426+110</f>
        <v>536</v>
      </c>
      <c r="Y5" s="32">
        <f>288+77</f>
        <v>365</v>
      </c>
      <c r="Z5" s="32">
        <f>3+4</f>
        <v>7</v>
      </c>
      <c r="AA5" s="32">
        <f>4079+204+4046+138</f>
        <v>8467</v>
      </c>
      <c r="AB5" s="32">
        <v>2</v>
      </c>
      <c r="AC5" s="32">
        <f>7+11</f>
        <v>18</v>
      </c>
      <c r="AD5" s="32">
        <f>943+195</f>
        <v>1138</v>
      </c>
      <c r="AE5" s="32">
        <f>265+104</f>
        <v>369</v>
      </c>
      <c r="AF5" s="32">
        <f>1307+2531+1178+7524</f>
        <v>12540</v>
      </c>
      <c r="AG5" s="32">
        <f>2418+1986+9947+1390</f>
        <v>15741</v>
      </c>
      <c r="AH5" s="32">
        <f>119+1203</f>
        <v>1322</v>
      </c>
      <c r="AI5" s="32">
        <f>190+168</f>
        <v>358</v>
      </c>
      <c r="AJ5" s="32">
        <f>1629+385</f>
        <v>2014</v>
      </c>
      <c r="AK5" s="32">
        <f>SUM(C5:AJ5)</f>
        <v>92876</v>
      </c>
      <c r="AL5" s="32">
        <f>2565+583</f>
        <v>3148</v>
      </c>
      <c r="AM5" s="32">
        <f>491+205</f>
        <v>696</v>
      </c>
      <c r="AN5" s="32">
        <f>6460+316+13813+578</f>
        <v>21167</v>
      </c>
      <c r="AO5" s="32">
        <v>14</v>
      </c>
      <c r="AP5" s="32">
        <v>277</v>
      </c>
      <c r="AQ5" s="32">
        <f>SUM(AL5:AP5)</f>
        <v>25302</v>
      </c>
      <c r="AR5" s="32">
        <f>1275+789</f>
        <v>2064</v>
      </c>
      <c r="AS5" s="32">
        <f>820+2277</f>
        <v>3097</v>
      </c>
      <c r="AT5" s="32">
        <f>SUM(AR5:AS5)</f>
        <v>5161</v>
      </c>
    </row>
    <row r="6" spans="1:48" ht="19" customHeight="1" x14ac:dyDescent="0.55000000000000004">
      <c r="A6" s="35" t="s">
        <v>31</v>
      </c>
      <c r="B6" s="32">
        <f>SUM(B7:B8)</f>
        <v>8411</v>
      </c>
      <c r="C6" s="32">
        <f>SUM(C7:C8)</f>
        <v>2650</v>
      </c>
      <c r="D6" s="32">
        <f>SUM(D7:D8)</f>
        <v>423</v>
      </c>
      <c r="E6" s="32">
        <f>SUM(E7:E8)</f>
        <v>627</v>
      </c>
      <c r="F6" s="32">
        <f>SUM(F7:F8)</f>
        <v>9</v>
      </c>
      <c r="G6" s="32">
        <f>SUM(G7:G8)</f>
        <v>0</v>
      </c>
      <c r="H6" s="32">
        <f>SUM(H7:H8)</f>
        <v>43</v>
      </c>
      <c r="I6" s="32">
        <f>SUM(I7:I8)</f>
        <v>25</v>
      </c>
      <c r="J6" s="32">
        <f>SUM(J7:J8)</f>
        <v>9</v>
      </c>
      <c r="K6" s="32">
        <f>SUM(K7:K8)</f>
        <v>0</v>
      </c>
      <c r="L6" s="32">
        <f>SUM(L7:L8)</f>
        <v>18</v>
      </c>
      <c r="M6" s="32">
        <f>SUM(M7:M8)</f>
        <v>8</v>
      </c>
      <c r="N6" s="32">
        <f>SUM(N7:N8)</f>
        <v>3</v>
      </c>
      <c r="O6" s="32">
        <f>SUM(O7:O8)</f>
        <v>15</v>
      </c>
      <c r="P6" s="32">
        <f>SUM(P7:P8)</f>
        <v>1</v>
      </c>
      <c r="Q6" s="32">
        <f>SUM(Q7:Q8)</f>
        <v>31</v>
      </c>
      <c r="R6" s="32">
        <f>SUM(R7:R8)</f>
        <v>333</v>
      </c>
      <c r="S6" s="32">
        <f>SUM(S7:S8)</f>
        <v>9</v>
      </c>
      <c r="T6" s="32">
        <f>SUM(T7:T8)</f>
        <v>7</v>
      </c>
      <c r="U6" s="32">
        <f>SUM(U7:U8)</f>
        <v>0</v>
      </c>
      <c r="V6" s="32">
        <f>SUM(V7:V8)</f>
        <v>37</v>
      </c>
      <c r="W6" s="32">
        <f>SUM(W7:W8)</f>
        <v>0</v>
      </c>
      <c r="X6" s="32">
        <f>SUM(X7:X8)</f>
        <v>66</v>
      </c>
      <c r="Y6" s="32">
        <f>SUM(Y7:Y8)</f>
        <v>56</v>
      </c>
      <c r="Z6" s="32">
        <f>SUM(Z7:Z8)</f>
        <v>0</v>
      </c>
      <c r="AA6" s="32">
        <f>SUM(AA7:AA8)</f>
        <v>554</v>
      </c>
      <c r="AB6" s="32">
        <f>SUM(AB7:AB8)</f>
        <v>0</v>
      </c>
      <c r="AC6" s="32">
        <f>SUM(AC7:AC8)</f>
        <v>7</v>
      </c>
      <c r="AD6" s="32">
        <f>SUM(AD7:AD8)</f>
        <v>38</v>
      </c>
      <c r="AE6" s="32">
        <f>SUM(AE7:AE8)</f>
        <v>46</v>
      </c>
      <c r="AF6" s="32">
        <f>SUM(AF7:AF8)</f>
        <v>524</v>
      </c>
      <c r="AG6" s="32">
        <f>SUM(AG7:AG8)</f>
        <v>794</v>
      </c>
      <c r="AH6" s="32">
        <f>SUM(AH7:AH8)</f>
        <v>2</v>
      </c>
      <c r="AI6" s="32">
        <f>SUM(AI7:AI8)</f>
        <v>70</v>
      </c>
      <c r="AJ6" s="32">
        <f>SUM(AJ7:AJ8)</f>
        <v>276</v>
      </c>
      <c r="AK6" s="32">
        <f>SUM(AK7:AK8)</f>
        <v>6681</v>
      </c>
      <c r="AL6" s="32">
        <f>SUM(AL7:AL8)</f>
        <v>423</v>
      </c>
      <c r="AM6" s="32">
        <f>SUM(AM7:AM8)</f>
        <v>86</v>
      </c>
      <c r="AN6" s="32">
        <f>SUM(AN7:AN8)</f>
        <v>1061</v>
      </c>
      <c r="AO6" s="32">
        <f>SUM(AO7:AO8)</f>
        <v>0</v>
      </c>
      <c r="AP6" s="32">
        <f>SUM(AP7:AP8)</f>
        <v>5</v>
      </c>
      <c r="AQ6" s="32">
        <f>SUM(AQ7:AQ8)</f>
        <v>1575</v>
      </c>
      <c r="AR6" s="32">
        <f>SUM(AR7:AR8)</f>
        <v>123</v>
      </c>
      <c r="AS6" s="32">
        <f>SUM(AS7:AS8)</f>
        <v>32</v>
      </c>
      <c r="AT6" s="32">
        <f>SUM(AT7:AT8)</f>
        <v>155</v>
      </c>
    </row>
    <row r="7" spans="1:48" ht="19" customHeight="1" x14ac:dyDescent="0.55000000000000004">
      <c r="A7" s="66" t="s">
        <v>84</v>
      </c>
      <c r="B7" s="28">
        <f>IF(SUM(AK7,AQ7,AT7)=0,"-",SUM(AK7,AQ7,AT7))</f>
        <v>4452</v>
      </c>
      <c r="C7" s="28">
        <v>1560</v>
      </c>
      <c r="D7" s="28">
        <v>279</v>
      </c>
      <c r="E7" s="28">
        <v>384</v>
      </c>
      <c r="F7" s="28">
        <v>5</v>
      </c>
      <c r="G7" s="28">
        <v>0</v>
      </c>
      <c r="H7" s="28">
        <v>7</v>
      </c>
      <c r="I7" s="28">
        <v>7</v>
      </c>
      <c r="J7" s="28">
        <v>1</v>
      </c>
      <c r="K7" s="28">
        <v>0</v>
      </c>
      <c r="L7" s="28">
        <v>8</v>
      </c>
      <c r="M7" s="28">
        <v>1</v>
      </c>
      <c r="N7" s="28">
        <v>3</v>
      </c>
      <c r="O7" s="28">
        <v>1</v>
      </c>
      <c r="P7" s="28">
        <v>1</v>
      </c>
      <c r="Q7" s="28">
        <v>15</v>
      </c>
      <c r="R7" s="28">
        <v>140</v>
      </c>
      <c r="S7" s="28">
        <v>7</v>
      </c>
      <c r="T7" s="28">
        <v>3</v>
      </c>
      <c r="U7" s="28">
        <v>0</v>
      </c>
      <c r="V7" s="28">
        <v>17</v>
      </c>
      <c r="W7" s="28">
        <v>0</v>
      </c>
      <c r="X7" s="28">
        <v>32</v>
      </c>
      <c r="Y7" s="28">
        <v>26</v>
      </c>
      <c r="Z7" s="28">
        <v>0</v>
      </c>
      <c r="AA7" s="28">
        <v>227</v>
      </c>
      <c r="AB7" s="28">
        <v>0</v>
      </c>
      <c r="AC7" s="28">
        <v>7</v>
      </c>
      <c r="AD7" s="28">
        <v>15</v>
      </c>
      <c r="AE7" s="28">
        <v>30</v>
      </c>
      <c r="AF7" s="28">
        <v>247</v>
      </c>
      <c r="AG7" s="28">
        <v>411</v>
      </c>
      <c r="AH7" s="28">
        <v>1</v>
      </c>
      <c r="AI7" s="28">
        <v>35</v>
      </c>
      <c r="AJ7" s="28">
        <v>111</v>
      </c>
      <c r="AK7" s="28">
        <f>IF(SUM(C7:AJ7)=0,"-",SUM(C7:AJ7))</f>
        <v>3581</v>
      </c>
      <c r="AL7" s="28">
        <v>189</v>
      </c>
      <c r="AM7" s="28">
        <v>36</v>
      </c>
      <c r="AN7" s="28">
        <v>536</v>
      </c>
      <c r="AO7" s="28">
        <v>0</v>
      </c>
      <c r="AP7" s="28">
        <v>0</v>
      </c>
      <c r="AQ7" s="28">
        <f>IF(SUM(AL7:AP7)=0,"-",SUM(AL7:AP7))</f>
        <v>761</v>
      </c>
      <c r="AR7" s="28">
        <v>79</v>
      </c>
      <c r="AS7" s="28">
        <v>31</v>
      </c>
      <c r="AT7" s="28">
        <f>IF(SUM(AR7:AS7)=0,"-",SUM(AR7:AS7))</f>
        <v>110</v>
      </c>
    </row>
    <row r="8" spans="1:48" ht="19" customHeight="1" x14ac:dyDescent="0.55000000000000004">
      <c r="A8" s="30" t="s">
        <v>83</v>
      </c>
      <c r="B8" s="28">
        <f>IF(SUM(AK8,AQ8,AT8)=0,"-",SUM(AK8,AQ8,AT8))</f>
        <v>3959</v>
      </c>
      <c r="C8" s="28">
        <v>1090</v>
      </c>
      <c r="D8" s="28">
        <v>144</v>
      </c>
      <c r="E8" s="28">
        <v>243</v>
      </c>
      <c r="F8" s="28">
        <v>4</v>
      </c>
      <c r="G8" s="28">
        <v>0</v>
      </c>
      <c r="H8" s="28">
        <v>36</v>
      </c>
      <c r="I8" s="28">
        <v>18</v>
      </c>
      <c r="J8" s="28">
        <v>8</v>
      </c>
      <c r="K8" s="28">
        <v>0</v>
      </c>
      <c r="L8" s="28">
        <v>10</v>
      </c>
      <c r="M8" s="28">
        <v>7</v>
      </c>
      <c r="N8" s="28">
        <v>0</v>
      </c>
      <c r="O8" s="28">
        <v>14</v>
      </c>
      <c r="P8" s="28">
        <v>0</v>
      </c>
      <c r="Q8" s="28">
        <v>16</v>
      </c>
      <c r="R8" s="28">
        <v>193</v>
      </c>
      <c r="S8" s="28">
        <v>2</v>
      </c>
      <c r="T8" s="28">
        <v>4</v>
      </c>
      <c r="U8" s="28">
        <v>0</v>
      </c>
      <c r="V8" s="28">
        <v>20</v>
      </c>
      <c r="W8" s="28">
        <v>0</v>
      </c>
      <c r="X8" s="28">
        <v>34</v>
      </c>
      <c r="Y8" s="28">
        <v>30</v>
      </c>
      <c r="Z8" s="28">
        <v>0</v>
      </c>
      <c r="AA8" s="28">
        <v>327</v>
      </c>
      <c r="AB8" s="28">
        <v>0</v>
      </c>
      <c r="AC8" s="28">
        <v>0</v>
      </c>
      <c r="AD8" s="28">
        <v>23</v>
      </c>
      <c r="AE8" s="28">
        <v>16</v>
      </c>
      <c r="AF8" s="28">
        <v>277</v>
      </c>
      <c r="AG8" s="28">
        <v>383</v>
      </c>
      <c r="AH8" s="28">
        <v>1</v>
      </c>
      <c r="AI8" s="28">
        <v>35</v>
      </c>
      <c r="AJ8" s="28">
        <v>165</v>
      </c>
      <c r="AK8" s="28">
        <f>IF(SUM(C8:AJ8)=0,"-",SUM(C8:AJ8))</f>
        <v>3100</v>
      </c>
      <c r="AL8" s="28">
        <v>234</v>
      </c>
      <c r="AM8" s="28">
        <v>50</v>
      </c>
      <c r="AN8" s="28">
        <v>525</v>
      </c>
      <c r="AO8" s="28">
        <v>0</v>
      </c>
      <c r="AP8" s="28">
        <v>5</v>
      </c>
      <c r="AQ8" s="28">
        <f>IF(SUM(AL8:AP8)=0,"-",SUM(AL8:AP8))</f>
        <v>814</v>
      </c>
      <c r="AR8" s="28">
        <v>44</v>
      </c>
      <c r="AS8" s="28">
        <v>1</v>
      </c>
      <c r="AT8" s="28">
        <f>IF(SUM(AR8:AS8)=0,"-",SUM(AR8:AS8))</f>
        <v>45</v>
      </c>
    </row>
    <row r="9" spans="1:48" ht="44" customHeight="1" x14ac:dyDescent="0.55000000000000004">
      <c r="A9" s="65" t="s">
        <v>82</v>
      </c>
      <c r="B9" s="64">
        <f>B10</f>
        <v>1480</v>
      </c>
      <c r="C9" s="64">
        <f>C10</f>
        <v>436</v>
      </c>
      <c r="D9" s="64">
        <f>D10</f>
        <v>39</v>
      </c>
      <c r="E9" s="64">
        <f>E10</f>
        <v>79</v>
      </c>
      <c r="F9" s="64">
        <f>F10</f>
        <v>3</v>
      </c>
      <c r="G9" s="64">
        <f>G10</f>
        <v>0</v>
      </c>
      <c r="H9" s="64">
        <f>H10</f>
        <v>0</v>
      </c>
      <c r="I9" s="64">
        <f>I10</f>
        <v>3</v>
      </c>
      <c r="J9" s="64">
        <f>J10</f>
        <v>7</v>
      </c>
      <c r="K9" s="64">
        <f>K10</f>
        <v>0</v>
      </c>
      <c r="L9" s="64">
        <f>L10</f>
        <v>2</v>
      </c>
      <c r="M9" s="64">
        <f>M10</f>
        <v>0</v>
      </c>
      <c r="N9" s="64">
        <f>N10</f>
        <v>0</v>
      </c>
      <c r="O9" s="64">
        <f>O10</f>
        <v>8</v>
      </c>
      <c r="P9" s="64">
        <f>P10</f>
        <v>0</v>
      </c>
      <c r="Q9" s="64">
        <f>Q10</f>
        <v>10</v>
      </c>
      <c r="R9" s="64">
        <f>R10</f>
        <v>53</v>
      </c>
      <c r="S9" s="64">
        <f>S10</f>
        <v>6</v>
      </c>
      <c r="T9" s="64">
        <f>T10</f>
        <v>0</v>
      </c>
      <c r="U9" s="64">
        <f>U10</f>
        <v>0</v>
      </c>
      <c r="V9" s="64">
        <f>V10</f>
        <v>4</v>
      </c>
      <c r="W9" s="64">
        <f>W10</f>
        <v>0</v>
      </c>
      <c r="X9" s="64">
        <f>X10</f>
        <v>25</v>
      </c>
      <c r="Y9" s="64">
        <f>Y10</f>
        <v>18</v>
      </c>
      <c r="Z9" s="64">
        <f>Z10</f>
        <v>0</v>
      </c>
      <c r="AA9" s="64">
        <f>AA10</f>
        <v>132</v>
      </c>
      <c r="AB9" s="64">
        <f>AB10</f>
        <v>0</v>
      </c>
      <c r="AC9" s="64">
        <f>AC10</f>
        <v>0</v>
      </c>
      <c r="AD9" s="64">
        <f>AD10</f>
        <v>15</v>
      </c>
      <c r="AE9" s="64">
        <f>AE10</f>
        <v>4</v>
      </c>
      <c r="AF9" s="64">
        <f>AF10</f>
        <v>88</v>
      </c>
      <c r="AG9" s="64">
        <f>AG10</f>
        <v>131</v>
      </c>
      <c r="AH9" s="64">
        <f>AH10</f>
        <v>2</v>
      </c>
      <c r="AI9" s="64">
        <f>AI10</f>
        <v>0</v>
      </c>
      <c r="AJ9" s="64">
        <f>AJ10</f>
        <v>65</v>
      </c>
      <c r="AK9" s="64">
        <f>AK10</f>
        <v>1130</v>
      </c>
      <c r="AL9" s="64">
        <f>AL10</f>
        <v>104</v>
      </c>
      <c r="AM9" s="64">
        <f>AM10</f>
        <v>14</v>
      </c>
      <c r="AN9" s="64">
        <f>AN10</f>
        <v>184</v>
      </c>
      <c r="AO9" s="64">
        <f>AO10</f>
        <v>0</v>
      </c>
      <c r="AP9" s="64">
        <f>AP10</f>
        <v>0</v>
      </c>
      <c r="AQ9" s="64">
        <f>AQ10</f>
        <v>302</v>
      </c>
      <c r="AR9" s="64">
        <f>AR10</f>
        <v>48</v>
      </c>
      <c r="AS9" s="64">
        <f>AS10</f>
        <v>0</v>
      </c>
      <c r="AT9" s="64">
        <f>AT10</f>
        <v>48</v>
      </c>
    </row>
    <row r="10" spans="1:48" s="6" customFormat="1" ht="19" customHeight="1" x14ac:dyDescent="0.55000000000000004">
      <c r="A10" s="60" t="s">
        <v>81</v>
      </c>
      <c r="B10" s="63">
        <v>1480</v>
      </c>
      <c r="C10" s="63">
        <v>436</v>
      </c>
      <c r="D10" s="63">
        <v>39</v>
      </c>
      <c r="E10" s="63">
        <v>79</v>
      </c>
      <c r="F10" s="63">
        <v>3</v>
      </c>
      <c r="G10" s="63"/>
      <c r="H10" s="63">
        <v>0</v>
      </c>
      <c r="I10" s="63">
        <v>3</v>
      </c>
      <c r="J10" s="63">
        <v>7</v>
      </c>
      <c r="K10" s="63">
        <v>0</v>
      </c>
      <c r="L10" s="63">
        <v>2</v>
      </c>
      <c r="M10" s="63">
        <v>0</v>
      </c>
      <c r="N10" s="63">
        <v>0</v>
      </c>
      <c r="O10" s="63">
        <v>8</v>
      </c>
      <c r="P10" s="63">
        <v>0</v>
      </c>
      <c r="Q10" s="63">
        <v>10</v>
      </c>
      <c r="R10" s="63">
        <v>53</v>
      </c>
      <c r="S10" s="63">
        <v>6</v>
      </c>
      <c r="T10" s="63">
        <v>0</v>
      </c>
      <c r="U10" s="63">
        <v>0</v>
      </c>
      <c r="V10" s="63">
        <v>4</v>
      </c>
      <c r="W10" s="63">
        <v>0</v>
      </c>
      <c r="X10" s="63">
        <v>25</v>
      </c>
      <c r="Y10" s="63">
        <v>18</v>
      </c>
      <c r="Z10" s="63">
        <v>0</v>
      </c>
      <c r="AA10" s="63">
        <v>132</v>
      </c>
      <c r="AB10" s="63">
        <v>0</v>
      </c>
      <c r="AC10" s="63">
        <v>0</v>
      </c>
      <c r="AD10" s="63">
        <v>15</v>
      </c>
      <c r="AE10" s="63">
        <v>4</v>
      </c>
      <c r="AF10" s="63">
        <v>88</v>
      </c>
      <c r="AG10" s="63">
        <v>131</v>
      </c>
      <c r="AH10" s="63">
        <v>2</v>
      </c>
      <c r="AI10" s="63">
        <v>0</v>
      </c>
      <c r="AJ10" s="63">
        <v>65</v>
      </c>
      <c r="AK10" s="63">
        <v>1130</v>
      </c>
      <c r="AL10" s="63">
        <v>104</v>
      </c>
      <c r="AM10" s="63">
        <v>14</v>
      </c>
      <c r="AN10" s="63">
        <v>184</v>
      </c>
      <c r="AO10" s="63">
        <v>0</v>
      </c>
      <c r="AP10" s="63">
        <v>0</v>
      </c>
      <c r="AQ10" s="63">
        <v>302</v>
      </c>
      <c r="AR10" s="63">
        <v>48</v>
      </c>
      <c r="AS10" s="63">
        <v>0</v>
      </c>
      <c r="AT10" s="63">
        <v>48</v>
      </c>
    </row>
    <row r="11" spans="1:48" ht="44" customHeight="1" x14ac:dyDescent="0.55000000000000004">
      <c r="A11" s="62" t="s">
        <v>80</v>
      </c>
      <c r="B11" s="61">
        <f>B12</f>
        <v>1213</v>
      </c>
      <c r="C11" s="61">
        <f>C12</f>
        <v>383</v>
      </c>
      <c r="D11" s="61">
        <f>D12</f>
        <v>11</v>
      </c>
      <c r="E11" s="61">
        <f>E12</f>
        <v>82</v>
      </c>
      <c r="F11" s="61">
        <f>F12</f>
        <v>7</v>
      </c>
      <c r="G11" s="61" t="str">
        <f>G12</f>
        <v>-</v>
      </c>
      <c r="H11" s="61">
        <f>H12</f>
        <v>7</v>
      </c>
      <c r="I11" s="61" t="str">
        <f>I12</f>
        <v>-</v>
      </c>
      <c r="J11" s="61">
        <f>J12</f>
        <v>11</v>
      </c>
      <c r="K11" s="61" t="str">
        <f>K12</f>
        <v>-</v>
      </c>
      <c r="L11" s="61" t="str">
        <f>L12</f>
        <v>-</v>
      </c>
      <c r="M11" s="61">
        <f>M12</f>
        <v>8</v>
      </c>
      <c r="N11" s="61" t="str">
        <f>N12</f>
        <v>-</v>
      </c>
      <c r="O11" s="61">
        <f>O12</f>
        <v>5</v>
      </c>
      <c r="P11" s="61">
        <f>P12</f>
        <v>2</v>
      </c>
      <c r="Q11" s="61">
        <f>Q12</f>
        <v>5</v>
      </c>
      <c r="R11" s="61">
        <f>R12</f>
        <v>39</v>
      </c>
      <c r="S11" s="61">
        <f>S12</f>
        <v>2</v>
      </c>
      <c r="T11" s="61" t="str">
        <f>T12</f>
        <v>-</v>
      </c>
      <c r="U11" s="61" t="str">
        <f>U12</f>
        <v>-</v>
      </c>
      <c r="V11" s="61">
        <f>V12</f>
        <v>2</v>
      </c>
      <c r="W11" s="61" t="str">
        <f>W12</f>
        <v>-</v>
      </c>
      <c r="X11" s="61">
        <f>X12</f>
        <v>1</v>
      </c>
      <c r="Y11" s="61">
        <f>Y12</f>
        <v>1</v>
      </c>
      <c r="Z11" s="61" t="str">
        <f>Z12</f>
        <v>-</v>
      </c>
      <c r="AA11" s="61">
        <f>AA12</f>
        <v>88</v>
      </c>
      <c r="AB11" s="61" t="str">
        <f>AB12</f>
        <v>-</v>
      </c>
      <c r="AC11" s="61" t="str">
        <f>AC12</f>
        <v>-</v>
      </c>
      <c r="AD11" s="61">
        <f>AD12</f>
        <v>15</v>
      </c>
      <c r="AE11" s="61" t="str">
        <f>AE12</f>
        <v>-</v>
      </c>
      <c r="AF11" s="61">
        <f>AF12</f>
        <v>133</v>
      </c>
      <c r="AG11" s="61">
        <f>AG12</f>
        <v>137</v>
      </c>
      <c r="AH11" s="61" t="str">
        <f>AH12</f>
        <v>-</v>
      </c>
      <c r="AI11" s="61">
        <f>AI12</f>
        <v>23</v>
      </c>
      <c r="AJ11" s="61">
        <f>AJ12</f>
        <v>15</v>
      </c>
      <c r="AK11" s="61">
        <f>AK12</f>
        <v>977</v>
      </c>
      <c r="AL11" s="61">
        <f>AL12</f>
        <v>76</v>
      </c>
      <c r="AM11" s="61">
        <f>AM12</f>
        <v>12</v>
      </c>
      <c r="AN11" s="61">
        <f>AN12</f>
        <v>124</v>
      </c>
      <c r="AO11" s="61">
        <f>AO12</f>
        <v>5</v>
      </c>
      <c r="AP11" s="61" t="str">
        <f>AP12</f>
        <v>-</v>
      </c>
      <c r="AQ11" s="61">
        <f>AQ12</f>
        <v>217</v>
      </c>
      <c r="AR11" s="61">
        <f>AR12</f>
        <v>19</v>
      </c>
      <c r="AS11" s="61" t="str">
        <f>AS12</f>
        <v>-</v>
      </c>
      <c r="AT11" s="61">
        <f>AT12</f>
        <v>19</v>
      </c>
    </row>
    <row r="12" spans="1:48" ht="19" customHeight="1" x14ac:dyDescent="0.55000000000000004">
      <c r="A12" s="60" t="s">
        <v>79</v>
      </c>
      <c r="B12" s="59">
        <v>1213</v>
      </c>
      <c r="C12" s="59">
        <v>383</v>
      </c>
      <c r="D12" s="59">
        <v>11</v>
      </c>
      <c r="E12" s="59">
        <v>82</v>
      </c>
      <c r="F12" s="59">
        <v>7</v>
      </c>
      <c r="G12" s="59" t="s">
        <v>2</v>
      </c>
      <c r="H12" s="59">
        <v>7</v>
      </c>
      <c r="I12" s="59" t="s">
        <v>2</v>
      </c>
      <c r="J12" s="59">
        <v>11</v>
      </c>
      <c r="K12" s="59" t="s">
        <v>2</v>
      </c>
      <c r="L12" s="59" t="s">
        <v>2</v>
      </c>
      <c r="M12" s="59">
        <v>8</v>
      </c>
      <c r="N12" s="59" t="s">
        <v>2</v>
      </c>
      <c r="O12" s="59">
        <v>5</v>
      </c>
      <c r="P12" s="59">
        <v>2</v>
      </c>
      <c r="Q12" s="59">
        <v>5</v>
      </c>
      <c r="R12" s="59">
        <v>39</v>
      </c>
      <c r="S12" s="59">
        <v>2</v>
      </c>
      <c r="T12" s="59" t="s">
        <v>2</v>
      </c>
      <c r="U12" s="59" t="s">
        <v>2</v>
      </c>
      <c r="V12" s="59">
        <v>2</v>
      </c>
      <c r="W12" s="59" t="s">
        <v>2</v>
      </c>
      <c r="X12" s="59">
        <v>1</v>
      </c>
      <c r="Y12" s="59">
        <v>1</v>
      </c>
      <c r="Z12" s="59" t="s">
        <v>2</v>
      </c>
      <c r="AA12" s="59">
        <v>88</v>
      </c>
      <c r="AB12" s="59" t="s">
        <v>2</v>
      </c>
      <c r="AC12" s="59" t="s">
        <v>2</v>
      </c>
      <c r="AD12" s="59">
        <v>15</v>
      </c>
      <c r="AE12" s="59" t="s">
        <v>2</v>
      </c>
      <c r="AF12" s="59">
        <v>133</v>
      </c>
      <c r="AG12" s="59">
        <v>137</v>
      </c>
      <c r="AH12" s="59" t="s">
        <v>2</v>
      </c>
      <c r="AI12" s="59">
        <v>23</v>
      </c>
      <c r="AJ12" s="59">
        <v>15</v>
      </c>
      <c r="AK12" s="59">
        <v>977</v>
      </c>
      <c r="AL12" s="59">
        <v>76</v>
      </c>
      <c r="AM12" s="59">
        <v>12</v>
      </c>
      <c r="AN12" s="59">
        <v>124</v>
      </c>
      <c r="AO12" s="59">
        <v>5</v>
      </c>
      <c r="AP12" s="59" t="s">
        <v>2</v>
      </c>
      <c r="AQ12" s="59">
        <v>217</v>
      </c>
      <c r="AR12" s="59">
        <v>19</v>
      </c>
      <c r="AS12" s="59" t="s">
        <v>2</v>
      </c>
      <c r="AT12" s="59">
        <v>19</v>
      </c>
      <c r="AU12" s="7"/>
      <c r="AV12" s="7"/>
    </row>
    <row r="13" spans="1:48" x14ac:dyDescent="0.55000000000000004">
      <c r="A13" s="5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7"/>
      <c r="AV13" s="7"/>
    </row>
    <row r="14" spans="1:48" x14ac:dyDescent="0.55000000000000004">
      <c r="A14" s="15" t="s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7"/>
      <c r="AV14" s="7"/>
    </row>
    <row r="15" spans="1:48" x14ac:dyDescent="0.55000000000000004">
      <c r="A15" s="5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8" x14ac:dyDescent="0.55000000000000004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1:46" x14ac:dyDescent="0.55000000000000004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6" x14ac:dyDescent="0.55000000000000004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</sheetData>
  <mergeCells count="45">
    <mergeCell ref="AD3:AD4"/>
    <mergeCell ref="AE3:AE4"/>
    <mergeCell ref="W3:W4"/>
    <mergeCell ref="X3:X4"/>
    <mergeCell ref="Y3:Y4"/>
    <mergeCell ref="AB3:AB4"/>
    <mergeCell ref="R3:R4"/>
    <mergeCell ref="S3:S4"/>
    <mergeCell ref="AH3:AH4"/>
    <mergeCell ref="T3:T4"/>
    <mergeCell ref="U3:U4"/>
    <mergeCell ref="AF3:AF4"/>
    <mergeCell ref="Z3:Z4"/>
    <mergeCell ref="AA3:AA4"/>
    <mergeCell ref="V3:V4"/>
    <mergeCell ref="AC3:AC4"/>
    <mergeCell ref="AQ1:AT1"/>
    <mergeCell ref="AS3:AS4"/>
    <mergeCell ref="AI3:AI4"/>
    <mergeCell ref="AJ3:AJ4"/>
    <mergeCell ref="AK3:AK4"/>
    <mergeCell ref="AN3:AN4"/>
    <mergeCell ref="AQ3:AQ4"/>
    <mergeCell ref="AT3:AT4"/>
    <mergeCell ref="AP3:AP4"/>
    <mergeCell ref="AO3:AO4"/>
    <mergeCell ref="G3:G4"/>
    <mergeCell ref="J3:J4"/>
    <mergeCell ref="K3:K4"/>
    <mergeCell ref="H3:H4"/>
    <mergeCell ref="I3:I4"/>
    <mergeCell ref="O3:O4"/>
    <mergeCell ref="L3:L4"/>
    <mergeCell ref="M3:M4"/>
    <mergeCell ref="N3:N4"/>
    <mergeCell ref="B2:B4"/>
    <mergeCell ref="AR2:AT2"/>
    <mergeCell ref="C3:C4"/>
    <mergeCell ref="D3:D4"/>
    <mergeCell ref="E3:E4"/>
    <mergeCell ref="F3:F4"/>
    <mergeCell ref="P3:P4"/>
    <mergeCell ref="Q3:Q4"/>
    <mergeCell ref="AG3:AG4"/>
    <mergeCell ref="AR3:AR4"/>
  </mergeCells>
  <phoneticPr fontId="3"/>
  <pageMargins left="0.78740157480314965" right="0.78740157480314965" top="0.78740157480314965" bottom="0.78740157480314965" header="0.51181102362204722" footer="0.51181102362204722"/>
  <pageSetup paperSize="9" scale="41" fitToHeight="0" pageOrder="overThenDown" orientation="landscape" r:id="rId1"/>
  <headerFooter alignWithMargins="0"/>
  <colBreaks count="1" manualBreakCount="1">
    <brk id="25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BA84"/>
  <sheetViews>
    <sheetView showGridLines="0" view="pageBreakPreview" zoomScaleNormal="25" workbookViewId="0">
      <pane xSplit="1" ySplit="9" topLeftCell="B28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25" defaultRowHeight="18" x14ac:dyDescent="0.55000000000000004"/>
  <cols>
    <col min="1" max="1" width="10.5" style="73" customWidth="1"/>
    <col min="2" max="2" width="6.6640625" style="72" customWidth="1"/>
    <col min="3" max="3" width="13.6640625" style="72" customWidth="1"/>
    <col min="4" max="4" width="6.08203125" style="72" customWidth="1"/>
    <col min="5" max="7" width="4.25" style="72" customWidth="1"/>
    <col min="8" max="8" width="6.08203125" style="72" customWidth="1"/>
    <col min="9" max="9" width="4.25" style="72" customWidth="1"/>
    <col min="10" max="10" width="6.08203125" style="72" customWidth="1"/>
    <col min="11" max="11" width="5.25" style="72" customWidth="1"/>
    <col min="12" max="12" width="8" style="72" customWidth="1"/>
    <col min="13" max="13" width="6.08203125" style="72" customWidth="1"/>
    <col min="14" max="19" width="4.25" style="72" customWidth="1"/>
    <col min="20" max="20" width="6.1640625" style="72" bestFit="1" customWidth="1"/>
    <col min="21" max="21" width="4.58203125" style="72" customWidth="1"/>
    <col min="22" max="43" width="4.25" style="72" customWidth="1"/>
    <col min="44" max="44" width="6.75" style="72" bestFit="1" customWidth="1"/>
    <col min="45" max="45" width="7.25" style="72" bestFit="1" customWidth="1"/>
    <col min="46" max="47" width="4.25" style="72" customWidth="1"/>
    <col min="48" max="48" width="7.75" style="72" bestFit="1" customWidth="1"/>
    <col min="49" max="16384" width="8.25" style="72"/>
  </cols>
  <sheetData>
    <row r="1" spans="1:53" x14ac:dyDescent="0.55000000000000004">
      <c r="A1" s="57" t="s">
        <v>166</v>
      </c>
      <c r="B1" s="21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218" t="s">
        <v>165</v>
      </c>
      <c r="AT1" s="218"/>
      <c r="AU1" s="218"/>
      <c r="AV1" s="218"/>
      <c r="AW1" s="10"/>
      <c r="AX1" s="10"/>
      <c r="AY1" s="10"/>
      <c r="AZ1" s="10"/>
      <c r="BA1" s="10"/>
    </row>
    <row r="2" spans="1:53" ht="27" customHeight="1" x14ac:dyDescent="0.55000000000000004">
      <c r="A2" s="217"/>
      <c r="B2" s="216"/>
      <c r="C2" s="216"/>
      <c r="D2" s="186" t="s">
        <v>164</v>
      </c>
      <c r="E2" s="215" t="s">
        <v>163</v>
      </c>
      <c r="F2" s="214"/>
      <c r="G2" s="214"/>
      <c r="H2" s="213"/>
      <c r="I2" s="212" t="s">
        <v>162</v>
      </c>
      <c r="J2" s="211" t="s">
        <v>161</v>
      </c>
      <c r="K2" s="211" t="s">
        <v>160</v>
      </c>
      <c r="L2" s="211" t="s">
        <v>159</v>
      </c>
      <c r="M2" s="186" t="s">
        <v>158</v>
      </c>
      <c r="N2" s="186" t="s">
        <v>157</v>
      </c>
      <c r="O2" s="186" t="s">
        <v>156</v>
      </c>
      <c r="P2" s="185" t="s">
        <v>155</v>
      </c>
      <c r="Q2" s="210" t="s">
        <v>154</v>
      </c>
      <c r="R2" s="185" t="s">
        <v>153</v>
      </c>
      <c r="S2" s="210" t="s">
        <v>152</v>
      </c>
      <c r="T2" s="209" t="s">
        <v>151</v>
      </c>
      <c r="U2" s="208" t="s">
        <v>150</v>
      </c>
      <c r="V2" s="207" t="s">
        <v>149</v>
      </c>
      <c r="W2" s="186" t="s">
        <v>148</v>
      </c>
      <c r="X2" s="206" t="s">
        <v>147</v>
      </c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4"/>
      <c r="AR2" s="203" t="s">
        <v>138</v>
      </c>
      <c r="AS2" s="202"/>
      <c r="AT2" s="202"/>
      <c r="AU2" s="201"/>
      <c r="AV2" s="200" t="s">
        <v>146</v>
      </c>
      <c r="AW2" s="9"/>
      <c r="AX2" s="10"/>
      <c r="AY2" s="10"/>
      <c r="AZ2" s="10"/>
      <c r="BA2" s="10"/>
    </row>
    <row r="3" spans="1:53" ht="27" customHeight="1" x14ac:dyDescent="0.55000000000000004">
      <c r="A3" s="199"/>
      <c r="B3" s="9"/>
      <c r="C3" s="9"/>
      <c r="D3" s="38"/>
      <c r="E3" s="46" t="s">
        <v>145</v>
      </c>
      <c r="F3" s="46" t="s">
        <v>144</v>
      </c>
      <c r="G3" s="46" t="s">
        <v>143</v>
      </c>
      <c r="H3" s="46" t="s">
        <v>142</v>
      </c>
      <c r="I3" s="198"/>
      <c r="J3" s="197"/>
      <c r="K3" s="197"/>
      <c r="L3" s="197"/>
      <c r="M3" s="38"/>
      <c r="N3" s="38"/>
      <c r="O3" s="38"/>
      <c r="P3" s="196"/>
      <c r="Q3" s="195"/>
      <c r="R3" s="196"/>
      <c r="S3" s="195"/>
      <c r="T3" s="194"/>
      <c r="U3" s="193"/>
      <c r="V3" s="192"/>
      <c r="W3" s="38"/>
      <c r="X3" s="191" t="s">
        <v>141</v>
      </c>
      <c r="Y3" s="190"/>
      <c r="Z3" s="190"/>
      <c r="AA3" s="190"/>
      <c r="AB3" s="190"/>
      <c r="AC3" s="190"/>
      <c r="AD3" s="189"/>
      <c r="AE3" s="188" t="s">
        <v>140</v>
      </c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46" t="s">
        <v>139</v>
      </c>
      <c r="AQ3" s="46" t="s">
        <v>138</v>
      </c>
      <c r="AR3" s="186" t="s">
        <v>137</v>
      </c>
      <c r="AS3" s="186" t="s">
        <v>136</v>
      </c>
      <c r="AT3" s="186" t="s">
        <v>135</v>
      </c>
      <c r="AU3" s="185" t="s">
        <v>128</v>
      </c>
      <c r="AV3" s="184"/>
      <c r="AW3" s="9"/>
      <c r="AX3" s="10"/>
      <c r="AY3" s="10"/>
      <c r="AZ3" s="10"/>
      <c r="BA3" s="10"/>
    </row>
    <row r="4" spans="1:53" s="166" customFormat="1" ht="145" x14ac:dyDescent="0.55000000000000004">
      <c r="A4" s="183"/>
      <c r="B4" s="168"/>
      <c r="C4" s="168"/>
      <c r="D4" s="38"/>
      <c r="E4" s="182"/>
      <c r="F4" s="182"/>
      <c r="G4" s="182"/>
      <c r="H4" s="182"/>
      <c r="I4" s="181"/>
      <c r="J4" s="180"/>
      <c r="K4" s="180"/>
      <c r="L4" s="180"/>
      <c r="M4" s="174"/>
      <c r="N4" s="174"/>
      <c r="O4" s="174"/>
      <c r="P4" s="179"/>
      <c r="Q4" s="178"/>
      <c r="R4" s="179"/>
      <c r="S4" s="178"/>
      <c r="T4" s="177"/>
      <c r="U4" s="176"/>
      <c r="V4" s="175"/>
      <c r="W4" s="174"/>
      <c r="X4" s="173" t="s">
        <v>134</v>
      </c>
      <c r="Y4" s="173" t="s">
        <v>133</v>
      </c>
      <c r="Z4" s="173" t="s">
        <v>132</v>
      </c>
      <c r="AA4" s="173" t="s">
        <v>131</v>
      </c>
      <c r="AB4" s="173" t="s">
        <v>130</v>
      </c>
      <c r="AC4" s="173" t="s">
        <v>129</v>
      </c>
      <c r="AD4" s="173" t="s">
        <v>128</v>
      </c>
      <c r="AE4" s="173" t="s">
        <v>127</v>
      </c>
      <c r="AF4" s="173" t="s">
        <v>126</v>
      </c>
      <c r="AG4" s="173" t="s">
        <v>125</v>
      </c>
      <c r="AH4" s="173" t="s">
        <v>124</v>
      </c>
      <c r="AI4" s="173" t="s">
        <v>123</v>
      </c>
      <c r="AJ4" s="173" t="s">
        <v>122</v>
      </c>
      <c r="AK4" s="173" t="s">
        <v>121</v>
      </c>
      <c r="AL4" s="173" t="s">
        <v>120</v>
      </c>
      <c r="AM4" s="173" t="s">
        <v>119</v>
      </c>
      <c r="AN4" s="173" t="s">
        <v>118</v>
      </c>
      <c r="AO4" s="173" t="s">
        <v>85</v>
      </c>
      <c r="AP4" s="171"/>
      <c r="AQ4" s="171"/>
      <c r="AR4" s="172"/>
      <c r="AS4" s="172"/>
      <c r="AT4" s="171"/>
      <c r="AU4" s="170"/>
      <c r="AV4" s="169"/>
      <c r="AW4" s="168"/>
      <c r="AX4" s="167"/>
      <c r="AY4" s="167"/>
      <c r="AZ4" s="167"/>
      <c r="BA4" s="167"/>
    </row>
    <row r="5" spans="1:53" ht="13.5" customHeight="1" x14ac:dyDescent="0.55000000000000004">
      <c r="A5" s="164"/>
      <c r="B5" s="165" t="s">
        <v>114</v>
      </c>
      <c r="C5" s="156"/>
      <c r="D5" s="22">
        <v>316</v>
      </c>
      <c r="E5" s="162">
        <v>37</v>
      </c>
      <c r="F5" s="160">
        <v>38</v>
      </c>
      <c r="G5" s="160">
        <v>10</v>
      </c>
      <c r="H5" s="160">
        <v>86</v>
      </c>
      <c r="I5" s="160">
        <v>101</v>
      </c>
      <c r="J5" s="160">
        <v>644</v>
      </c>
      <c r="K5" s="160">
        <v>117</v>
      </c>
      <c r="L5" s="160">
        <v>350</v>
      </c>
      <c r="M5" s="160">
        <v>186</v>
      </c>
      <c r="N5" s="160">
        <v>1</v>
      </c>
      <c r="O5" s="160">
        <v>78</v>
      </c>
      <c r="P5" s="159">
        <v>31</v>
      </c>
      <c r="Q5" s="161">
        <v>6</v>
      </c>
      <c r="R5" s="159">
        <v>140</v>
      </c>
      <c r="S5" s="161">
        <v>6</v>
      </c>
      <c r="T5" s="160">
        <v>340</v>
      </c>
      <c r="U5" s="160">
        <v>0</v>
      </c>
      <c r="V5" s="160">
        <v>0</v>
      </c>
      <c r="W5" s="160">
        <v>0</v>
      </c>
      <c r="X5" s="160">
        <v>0</v>
      </c>
      <c r="Y5" s="160">
        <v>55</v>
      </c>
      <c r="Z5" s="160">
        <v>4</v>
      </c>
      <c r="AA5" s="160">
        <v>2</v>
      </c>
      <c r="AB5" s="160">
        <v>2</v>
      </c>
      <c r="AC5" s="160">
        <v>2</v>
      </c>
      <c r="AD5" s="160">
        <v>0</v>
      </c>
      <c r="AE5" s="160">
        <v>3</v>
      </c>
      <c r="AF5" s="160">
        <v>6</v>
      </c>
      <c r="AG5" s="160">
        <v>92</v>
      </c>
      <c r="AH5" s="160">
        <v>152</v>
      </c>
      <c r="AI5" s="160">
        <v>24</v>
      </c>
      <c r="AJ5" s="160">
        <v>14</v>
      </c>
      <c r="AK5" s="160">
        <v>0</v>
      </c>
      <c r="AL5" s="160">
        <v>0</v>
      </c>
      <c r="AM5" s="160">
        <v>0</v>
      </c>
      <c r="AN5" s="160">
        <v>0</v>
      </c>
      <c r="AO5" s="160">
        <v>0</v>
      </c>
      <c r="AP5" s="160">
        <v>0</v>
      </c>
      <c r="AQ5" s="160">
        <v>0</v>
      </c>
      <c r="AR5" s="160">
        <v>40</v>
      </c>
      <c r="AS5" s="160">
        <v>32</v>
      </c>
      <c r="AT5" s="160">
        <v>18</v>
      </c>
      <c r="AU5" s="160">
        <v>1</v>
      </c>
      <c r="AV5" s="159">
        <f>IF(SUM(D5:AU5)=0,"-",SUM(D5:AU5))</f>
        <v>2934</v>
      </c>
      <c r="AW5" s="9"/>
      <c r="AX5" s="10"/>
      <c r="AY5" s="10"/>
      <c r="AZ5" s="10"/>
      <c r="BA5" s="10"/>
    </row>
    <row r="6" spans="1:53" ht="13.5" customHeight="1" x14ac:dyDescent="0.55000000000000004">
      <c r="A6" s="164"/>
      <c r="B6" s="154" t="s">
        <v>113</v>
      </c>
      <c r="C6" s="153" t="s">
        <v>111</v>
      </c>
      <c r="D6" s="22">
        <v>1229</v>
      </c>
      <c r="E6" s="162">
        <v>121</v>
      </c>
      <c r="F6" s="160">
        <v>179</v>
      </c>
      <c r="G6" s="160">
        <v>8</v>
      </c>
      <c r="H6" s="160">
        <v>255</v>
      </c>
      <c r="I6" s="160">
        <v>290</v>
      </c>
      <c r="J6" s="160">
        <v>363</v>
      </c>
      <c r="K6" s="160">
        <v>279</v>
      </c>
      <c r="L6" s="160">
        <v>259</v>
      </c>
      <c r="M6" s="160">
        <v>818</v>
      </c>
      <c r="N6" s="160">
        <v>2</v>
      </c>
      <c r="O6" s="160">
        <v>94</v>
      </c>
      <c r="P6" s="159">
        <v>0</v>
      </c>
      <c r="Q6" s="161">
        <v>16</v>
      </c>
      <c r="R6" s="159">
        <v>140</v>
      </c>
      <c r="S6" s="161">
        <v>0</v>
      </c>
      <c r="T6" s="160">
        <v>1764</v>
      </c>
      <c r="U6" s="160">
        <v>0</v>
      </c>
      <c r="V6" s="160">
        <v>0</v>
      </c>
      <c r="W6" s="160">
        <v>0</v>
      </c>
      <c r="X6" s="160">
        <v>0</v>
      </c>
      <c r="Y6" s="160">
        <v>117</v>
      </c>
      <c r="Z6" s="160">
        <v>8</v>
      </c>
      <c r="AA6" s="160">
        <v>5</v>
      </c>
      <c r="AB6" s="160">
        <v>5</v>
      </c>
      <c r="AC6" s="160">
        <v>4</v>
      </c>
      <c r="AD6" s="160">
        <v>0</v>
      </c>
      <c r="AE6" s="160">
        <v>6</v>
      </c>
      <c r="AF6" s="160">
        <v>8</v>
      </c>
      <c r="AG6" s="160">
        <v>91</v>
      </c>
      <c r="AH6" s="160">
        <v>440</v>
      </c>
      <c r="AI6" s="160">
        <v>48</v>
      </c>
      <c r="AJ6" s="160">
        <v>28</v>
      </c>
      <c r="AK6" s="160">
        <v>0</v>
      </c>
      <c r="AL6" s="160">
        <v>0</v>
      </c>
      <c r="AM6" s="160">
        <v>0</v>
      </c>
      <c r="AN6" s="160">
        <v>0</v>
      </c>
      <c r="AO6" s="160">
        <v>0</v>
      </c>
      <c r="AP6" s="160">
        <v>0</v>
      </c>
      <c r="AQ6" s="160">
        <v>0</v>
      </c>
      <c r="AR6" s="160">
        <v>0</v>
      </c>
      <c r="AS6" s="160">
        <v>0</v>
      </c>
      <c r="AT6" s="160">
        <v>0</v>
      </c>
      <c r="AU6" s="160">
        <v>0</v>
      </c>
      <c r="AV6" s="159">
        <f>IF(SUM(D6:AU6)=0,"-",SUM(D6:AU6))</f>
        <v>6577</v>
      </c>
      <c r="AW6" s="9"/>
      <c r="AX6" s="10"/>
      <c r="AY6" s="10"/>
      <c r="AZ6" s="10"/>
      <c r="BA6" s="10"/>
    </row>
    <row r="7" spans="1:53" ht="13.5" customHeight="1" x14ac:dyDescent="0.55000000000000004">
      <c r="A7" s="164" t="s">
        <v>32</v>
      </c>
      <c r="B7" s="151"/>
      <c r="C7" s="153" t="s">
        <v>110</v>
      </c>
      <c r="D7" s="22">
        <v>0</v>
      </c>
      <c r="E7" s="162">
        <v>0</v>
      </c>
      <c r="F7" s="160">
        <v>0</v>
      </c>
      <c r="G7" s="160">
        <v>0</v>
      </c>
      <c r="H7" s="160">
        <v>0</v>
      </c>
      <c r="I7" s="160">
        <v>1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59">
        <v>0</v>
      </c>
      <c r="Q7" s="161">
        <v>0</v>
      </c>
      <c r="R7" s="159">
        <v>0</v>
      </c>
      <c r="S7" s="161">
        <v>0</v>
      </c>
      <c r="T7" s="160">
        <v>0</v>
      </c>
      <c r="U7" s="160">
        <v>0</v>
      </c>
      <c r="V7" s="160">
        <v>0</v>
      </c>
      <c r="W7" s="160">
        <v>0</v>
      </c>
      <c r="X7" s="160">
        <v>0</v>
      </c>
      <c r="Y7" s="160">
        <v>0</v>
      </c>
      <c r="Z7" s="160">
        <v>0</v>
      </c>
      <c r="AA7" s="160">
        <v>0</v>
      </c>
      <c r="AB7" s="160">
        <v>0</v>
      </c>
      <c r="AC7" s="160">
        <v>0</v>
      </c>
      <c r="AD7" s="160">
        <v>0</v>
      </c>
      <c r="AE7" s="160">
        <v>0</v>
      </c>
      <c r="AF7" s="160">
        <v>0</v>
      </c>
      <c r="AG7" s="160">
        <v>0</v>
      </c>
      <c r="AH7" s="160">
        <v>5</v>
      </c>
      <c r="AI7" s="160">
        <v>0</v>
      </c>
      <c r="AJ7" s="160">
        <v>0</v>
      </c>
      <c r="AK7" s="160">
        <v>0</v>
      </c>
      <c r="AL7" s="160">
        <v>0</v>
      </c>
      <c r="AM7" s="160">
        <v>0</v>
      </c>
      <c r="AN7" s="160">
        <v>0</v>
      </c>
      <c r="AO7" s="160">
        <v>0</v>
      </c>
      <c r="AP7" s="160">
        <v>0</v>
      </c>
      <c r="AQ7" s="160">
        <v>0</v>
      </c>
      <c r="AR7" s="160">
        <v>0</v>
      </c>
      <c r="AS7" s="160">
        <v>0</v>
      </c>
      <c r="AT7" s="160">
        <v>0</v>
      </c>
      <c r="AU7" s="160">
        <v>0</v>
      </c>
      <c r="AV7" s="159">
        <f>IF(SUM(D7:AU7)=0,"-",SUM(D7:AU7))</f>
        <v>6</v>
      </c>
      <c r="AW7" s="9"/>
      <c r="AX7" s="10"/>
      <c r="AY7" s="10"/>
      <c r="AZ7" s="10"/>
      <c r="BA7" s="10"/>
    </row>
    <row r="8" spans="1:53" ht="13.5" customHeight="1" x14ac:dyDescent="0.55000000000000004">
      <c r="A8" s="164"/>
      <c r="B8" s="154" t="s">
        <v>112</v>
      </c>
      <c r="C8" s="153" t="s">
        <v>111</v>
      </c>
      <c r="D8" s="22">
        <v>178</v>
      </c>
      <c r="E8" s="162">
        <v>133</v>
      </c>
      <c r="F8" s="160">
        <v>482</v>
      </c>
      <c r="G8" s="160">
        <v>10</v>
      </c>
      <c r="H8" s="160">
        <v>719</v>
      </c>
      <c r="I8" s="160">
        <v>19</v>
      </c>
      <c r="J8" s="160">
        <v>6490</v>
      </c>
      <c r="K8" s="160">
        <v>579</v>
      </c>
      <c r="L8" s="160">
        <v>29520</v>
      </c>
      <c r="M8" s="160">
        <v>53</v>
      </c>
      <c r="N8" s="160">
        <v>0</v>
      </c>
      <c r="O8" s="160">
        <v>995</v>
      </c>
      <c r="P8" s="159">
        <v>79</v>
      </c>
      <c r="Q8" s="161">
        <v>0</v>
      </c>
      <c r="R8" s="159">
        <v>83</v>
      </c>
      <c r="S8" s="161">
        <v>6</v>
      </c>
      <c r="T8" s="160">
        <v>83</v>
      </c>
      <c r="U8" s="160">
        <v>0</v>
      </c>
      <c r="V8" s="160">
        <v>0</v>
      </c>
      <c r="W8" s="160">
        <v>0</v>
      </c>
      <c r="X8" s="160">
        <v>0</v>
      </c>
      <c r="Y8" s="160">
        <v>481</v>
      </c>
      <c r="Z8" s="160">
        <v>16</v>
      </c>
      <c r="AA8" s="160">
        <v>8</v>
      </c>
      <c r="AB8" s="160">
        <v>4</v>
      </c>
      <c r="AC8" s="160">
        <v>5</v>
      </c>
      <c r="AD8" s="160">
        <v>0</v>
      </c>
      <c r="AE8" s="160">
        <v>6</v>
      </c>
      <c r="AF8" s="160">
        <v>14</v>
      </c>
      <c r="AG8" s="160">
        <v>6</v>
      </c>
      <c r="AH8" s="160">
        <v>86</v>
      </c>
      <c r="AI8" s="160">
        <v>24</v>
      </c>
      <c r="AJ8" s="160">
        <v>0</v>
      </c>
      <c r="AK8" s="160">
        <v>0</v>
      </c>
      <c r="AL8" s="160">
        <v>0</v>
      </c>
      <c r="AM8" s="160">
        <v>0</v>
      </c>
      <c r="AN8" s="160">
        <v>0</v>
      </c>
      <c r="AO8" s="160">
        <v>0</v>
      </c>
      <c r="AP8" s="160">
        <v>0</v>
      </c>
      <c r="AQ8" s="160">
        <v>0</v>
      </c>
      <c r="AR8" s="160">
        <v>3078</v>
      </c>
      <c r="AS8" s="160">
        <v>3227</v>
      </c>
      <c r="AT8" s="160">
        <v>198</v>
      </c>
      <c r="AU8" s="160">
        <v>139</v>
      </c>
      <c r="AV8" s="159">
        <f>IF(SUM(D8:AU8)=0,"-",SUM(D8:AU8))</f>
        <v>46721</v>
      </c>
      <c r="AW8" s="9"/>
      <c r="AX8" s="10"/>
      <c r="AY8" s="10"/>
      <c r="AZ8" s="10"/>
      <c r="BA8" s="10"/>
    </row>
    <row r="9" spans="1:53" ht="13.5" customHeight="1" x14ac:dyDescent="0.55000000000000004">
      <c r="A9" s="164"/>
      <c r="B9" s="151"/>
      <c r="C9" s="153" t="s">
        <v>110</v>
      </c>
      <c r="D9" s="163">
        <v>0</v>
      </c>
      <c r="E9" s="162">
        <v>0</v>
      </c>
      <c r="F9" s="160">
        <v>0</v>
      </c>
      <c r="G9" s="160">
        <v>0</v>
      </c>
      <c r="H9" s="160">
        <v>0</v>
      </c>
      <c r="I9" s="160">
        <v>0</v>
      </c>
      <c r="J9" s="160">
        <v>1</v>
      </c>
      <c r="K9" s="160">
        <v>0</v>
      </c>
      <c r="L9" s="160">
        <v>1</v>
      </c>
      <c r="M9" s="160">
        <v>0</v>
      </c>
      <c r="N9" s="160">
        <v>0</v>
      </c>
      <c r="O9" s="160">
        <v>0</v>
      </c>
      <c r="P9" s="159">
        <v>0</v>
      </c>
      <c r="Q9" s="161">
        <v>0</v>
      </c>
      <c r="R9" s="159">
        <v>0</v>
      </c>
      <c r="S9" s="161">
        <v>0</v>
      </c>
      <c r="T9" s="160">
        <v>1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1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59">
        <f>IF(SUM(D9:AU9)=0,"-",SUM(D9:AU9))</f>
        <v>4</v>
      </c>
      <c r="AW9" s="9"/>
      <c r="AX9" s="10"/>
      <c r="AY9" s="10"/>
      <c r="AZ9" s="10"/>
      <c r="BA9" s="10"/>
    </row>
    <row r="10" spans="1:53" ht="13.5" customHeight="1" x14ac:dyDescent="0.55000000000000004">
      <c r="A10" s="158" t="s">
        <v>117</v>
      </c>
      <c r="B10" s="157" t="s">
        <v>114</v>
      </c>
      <c r="C10" s="156"/>
      <c r="D10" s="22">
        <f>SUM(D15+D20)</f>
        <v>32</v>
      </c>
      <c r="E10" s="22">
        <f>SUM(E15+E20)</f>
        <v>1</v>
      </c>
      <c r="F10" s="22">
        <f>SUM(F15+F20)</f>
        <v>6</v>
      </c>
      <c r="G10" s="22">
        <f>SUM(G15+G20)</f>
        <v>4</v>
      </c>
      <c r="H10" s="22">
        <f>SUM(H15+H20)</f>
        <v>59</v>
      </c>
      <c r="I10" s="22">
        <f>SUM(I15+I20)</f>
        <v>33</v>
      </c>
      <c r="J10" s="22">
        <f>SUM(J15+J20)</f>
        <v>20</v>
      </c>
      <c r="K10" s="22">
        <f>SUM(K15+K20)</f>
        <v>6</v>
      </c>
      <c r="L10" s="22">
        <f>SUM(L15+L20)</f>
        <v>66</v>
      </c>
      <c r="M10" s="22">
        <f>SUM(M15+M20)</f>
        <v>43</v>
      </c>
      <c r="N10" s="22">
        <f>SUM(N15+N20)</f>
        <v>1</v>
      </c>
      <c r="O10" s="22">
        <f>SUM(O15+O20)</f>
        <v>7</v>
      </c>
      <c r="P10" s="22">
        <f>SUM(P15+P20)</f>
        <v>2</v>
      </c>
      <c r="Q10" s="22">
        <f>SUM(Q15+Q20)</f>
        <v>0</v>
      </c>
      <c r="R10" s="22">
        <f>SUM(R15+R20)</f>
        <v>22</v>
      </c>
      <c r="S10" s="22">
        <f>SUM(S15+S20)</f>
        <v>0</v>
      </c>
      <c r="T10" s="22">
        <f>SUM(T15+T20)</f>
        <v>62</v>
      </c>
      <c r="U10" s="22">
        <f>SUM(U15+U20)</f>
        <v>0</v>
      </c>
      <c r="V10" s="22">
        <f>SUM(V15+V20)</f>
        <v>0</v>
      </c>
      <c r="W10" s="22">
        <f>SUM(W15+W20)</f>
        <v>0</v>
      </c>
      <c r="X10" s="22">
        <f>SUM(X15+X20)</f>
        <v>0</v>
      </c>
      <c r="Y10" s="22">
        <f>SUM(Y15+Y20)</f>
        <v>15</v>
      </c>
      <c r="Z10" s="22">
        <f>SUM(Z15+Z20)</f>
        <v>0</v>
      </c>
      <c r="AA10" s="22">
        <f>SUM(AA15+AA20)</f>
        <v>0</v>
      </c>
      <c r="AB10" s="22">
        <f>SUM(AB15+AB20)</f>
        <v>2</v>
      </c>
      <c r="AC10" s="22">
        <f>SUM(AC15+AC20)</f>
        <v>0</v>
      </c>
      <c r="AD10" s="22">
        <f>SUM(AD15+AD20)</f>
        <v>0</v>
      </c>
      <c r="AE10" s="22">
        <f>SUM(AE15+AE20)</f>
        <v>0</v>
      </c>
      <c r="AF10" s="22">
        <f>SUM(AF15+AF20)</f>
        <v>1</v>
      </c>
      <c r="AG10" s="22">
        <f>SUM(AG15+AG20)</f>
        <v>4</v>
      </c>
      <c r="AH10" s="22">
        <f>SUM(AH15+AH20)</f>
        <v>19</v>
      </c>
      <c r="AI10" s="22">
        <f>SUM(AI15+AI20)</f>
        <v>8</v>
      </c>
      <c r="AJ10" s="22">
        <f>SUM(AJ15+AJ20)</f>
        <v>6</v>
      </c>
      <c r="AK10" s="22">
        <f>SUM(AK15+AK20)</f>
        <v>0</v>
      </c>
      <c r="AL10" s="22">
        <f>SUM(AL15+AL20)</f>
        <v>0</v>
      </c>
      <c r="AM10" s="22">
        <f>SUM(AM15+AM20)</f>
        <v>0</v>
      </c>
      <c r="AN10" s="22">
        <f>SUM(AN15+AN20)</f>
        <v>0</v>
      </c>
      <c r="AO10" s="22">
        <f>SUM(AO15+AO20)</f>
        <v>0</v>
      </c>
      <c r="AP10" s="22">
        <f>SUM(AP15+AP20)</f>
        <v>0</v>
      </c>
      <c r="AQ10" s="22">
        <f>SUM(AQ15+AQ20)</f>
        <v>0</v>
      </c>
      <c r="AR10" s="22">
        <f>SUM(AR15+AR20)</f>
        <v>13</v>
      </c>
      <c r="AS10" s="22">
        <f>SUM(AS15+AS20)</f>
        <v>5</v>
      </c>
      <c r="AT10" s="22">
        <f>SUM(AT15+AT20)</f>
        <v>2</v>
      </c>
      <c r="AU10" s="22">
        <f>SUM(AU15+AU20)</f>
        <v>0</v>
      </c>
      <c r="AV10" s="22">
        <f>SUM(AV15+AV20)</f>
        <v>439</v>
      </c>
      <c r="AW10" s="9"/>
      <c r="AX10" s="10"/>
      <c r="AY10" s="10"/>
      <c r="AZ10" s="10"/>
      <c r="BA10" s="10"/>
    </row>
    <row r="11" spans="1:53" ht="13.5" customHeight="1" x14ac:dyDescent="0.55000000000000004">
      <c r="A11" s="155"/>
      <c r="B11" s="154" t="s">
        <v>113</v>
      </c>
      <c r="C11" s="153" t="s">
        <v>111</v>
      </c>
      <c r="D11" s="22">
        <f>SUM(D16+D21)</f>
        <v>151</v>
      </c>
      <c r="E11" s="22">
        <f>SUM(E16+E21)</f>
        <v>7</v>
      </c>
      <c r="F11" s="22">
        <f>SUM(F16+F21)</f>
        <v>42</v>
      </c>
      <c r="G11" s="22">
        <f>SUM(G16+G21)</f>
        <v>12</v>
      </c>
      <c r="H11" s="22">
        <f>SUM(H16+H21)</f>
        <v>235</v>
      </c>
      <c r="I11" s="22">
        <f>SUM(I16+I21)</f>
        <v>88</v>
      </c>
      <c r="J11" s="22">
        <f>SUM(J16+J21)</f>
        <v>78</v>
      </c>
      <c r="K11" s="22">
        <f>SUM(K16+K21)</f>
        <v>11</v>
      </c>
      <c r="L11" s="22">
        <f>SUM(L16+L21)</f>
        <v>22</v>
      </c>
      <c r="M11" s="22">
        <f>SUM(M16+M21)</f>
        <v>251</v>
      </c>
      <c r="N11" s="22">
        <f>SUM(N16+N21)</f>
        <v>2</v>
      </c>
      <c r="O11" s="22">
        <f>SUM(O16+O21)</f>
        <v>7</v>
      </c>
      <c r="P11" s="22">
        <f>SUM(P16+P21)</f>
        <v>0</v>
      </c>
      <c r="Q11" s="22">
        <f>SUM(Q16+Q21)</f>
        <v>0</v>
      </c>
      <c r="R11" s="22">
        <f>SUM(R16+R21)</f>
        <v>22</v>
      </c>
      <c r="S11" s="22">
        <f>SUM(S16+S21)</f>
        <v>0</v>
      </c>
      <c r="T11" s="22">
        <f>SUM(T16+T21)</f>
        <v>291</v>
      </c>
      <c r="U11" s="22">
        <f>SUM(U16+U21)</f>
        <v>0</v>
      </c>
      <c r="V11" s="22">
        <f>SUM(V16+V21)</f>
        <v>0</v>
      </c>
      <c r="W11" s="22">
        <f>SUM(W16+W21)</f>
        <v>0</v>
      </c>
      <c r="X11" s="22">
        <f>SUM(X16+X21)</f>
        <v>0</v>
      </c>
      <c r="Y11" s="22">
        <f>SUM(Y16+Y21)</f>
        <v>30</v>
      </c>
      <c r="Z11" s="22">
        <f>SUM(Z16+Z21)</f>
        <v>0</v>
      </c>
      <c r="AA11" s="22">
        <f>SUM(AA16+AA21)</f>
        <v>0</v>
      </c>
      <c r="AB11" s="22">
        <f>SUM(AB16+AB21)</f>
        <v>6</v>
      </c>
      <c r="AC11" s="22">
        <f>SUM(AC16+AC21)</f>
        <v>0</v>
      </c>
      <c r="AD11" s="22">
        <f>SUM(AD16+AD21)</f>
        <v>0</v>
      </c>
      <c r="AE11" s="22">
        <f>SUM(AE16+AE21)</f>
        <v>0</v>
      </c>
      <c r="AF11" s="22">
        <f>SUM(AF16+AF21)</f>
        <v>1</v>
      </c>
      <c r="AG11" s="22">
        <f>SUM(AG16+AG21)</f>
        <v>8</v>
      </c>
      <c r="AH11" s="22">
        <f>SUM(AH16+AH21)</f>
        <v>38</v>
      </c>
      <c r="AI11" s="22">
        <f>SUM(AI16+AI21)</f>
        <v>20</v>
      </c>
      <c r="AJ11" s="22">
        <f>SUM(AJ16+AJ21)</f>
        <v>14</v>
      </c>
      <c r="AK11" s="22">
        <f>SUM(AK16+AK21)</f>
        <v>0</v>
      </c>
      <c r="AL11" s="22">
        <f>SUM(AL16+AL21)</f>
        <v>0</v>
      </c>
      <c r="AM11" s="22">
        <f>SUM(AM16+AM21)</f>
        <v>0</v>
      </c>
      <c r="AN11" s="22">
        <f>SUM(AN16+AN21)</f>
        <v>0</v>
      </c>
      <c r="AO11" s="22">
        <f>SUM(AO16+AO21)</f>
        <v>0</v>
      </c>
      <c r="AP11" s="22">
        <f>SUM(AP16+AP21)</f>
        <v>0</v>
      </c>
      <c r="AQ11" s="22">
        <f>SUM(AQ16+AQ21)</f>
        <v>0</v>
      </c>
      <c r="AR11" s="22">
        <f>SUM(AR16+AR21)</f>
        <v>0</v>
      </c>
      <c r="AS11" s="22">
        <f>SUM(AS16+AS21)</f>
        <v>0</v>
      </c>
      <c r="AT11" s="22">
        <f>SUM(AT16+AT21)</f>
        <v>0</v>
      </c>
      <c r="AU11" s="22">
        <f>SUM(AU16+AU21)</f>
        <v>0</v>
      </c>
      <c r="AV11" s="22">
        <f>SUM(AV16+AV21)</f>
        <v>1336</v>
      </c>
      <c r="AW11" s="9"/>
      <c r="AX11" s="10"/>
      <c r="AY11" s="10"/>
      <c r="AZ11" s="10"/>
      <c r="BA11" s="10"/>
    </row>
    <row r="12" spans="1:53" ht="13.5" customHeight="1" x14ac:dyDescent="0.55000000000000004">
      <c r="A12" s="155"/>
      <c r="B12" s="151"/>
      <c r="C12" s="153" t="s">
        <v>110</v>
      </c>
      <c r="D12" s="22">
        <f>SUM(D17+D22)</f>
        <v>0</v>
      </c>
      <c r="E12" s="22">
        <f>SUM(E17+E22)</f>
        <v>0</v>
      </c>
      <c r="F12" s="22">
        <f>SUM(F17+F22)</f>
        <v>0</v>
      </c>
      <c r="G12" s="22">
        <f>SUM(G17+G22)</f>
        <v>0</v>
      </c>
      <c r="H12" s="22">
        <f>SUM(H17+H22)</f>
        <v>5</v>
      </c>
      <c r="I12" s="22">
        <f>SUM(I17+I22)</f>
        <v>0</v>
      </c>
      <c r="J12" s="22">
        <f>SUM(J17+J22)</f>
        <v>0</v>
      </c>
      <c r="K12" s="22">
        <f>SUM(K17+K22)</f>
        <v>0</v>
      </c>
      <c r="L12" s="22">
        <f>SUM(L17+L22)</f>
        <v>1</v>
      </c>
      <c r="M12" s="22">
        <f>SUM(M17+M22)</f>
        <v>12</v>
      </c>
      <c r="N12" s="22">
        <f>SUM(N17+N22)</f>
        <v>0</v>
      </c>
      <c r="O12" s="22">
        <f>SUM(O17+O22)</f>
        <v>0</v>
      </c>
      <c r="P12" s="22">
        <f>SUM(P17+P22)</f>
        <v>0</v>
      </c>
      <c r="Q12" s="22">
        <f>SUM(Q17+Q22)</f>
        <v>0</v>
      </c>
      <c r="R12" s="22">
        <f>SUM(R17+R22)</f>
        <v>0</v>
      </c>
      <c r="S12" s="22">
        <f>SUM(S17+S22)</f>
        <v>0</v>
      </c>
      <c r="T12" s="22">
        <f>SUM(T17+T22)</f>
        <v>0</v>
      </c>
      <c r="U12" s="22">
        <f>SUM(U17+U22)</f>
        <v>0</v>
      </c>
      <c r="V12" s="22">
        <f>SUM(V17+V22)</f>
        <v>0</v>
      </c>
      <c r="W12" s="22">
        <f>SUM(W17+W22)</f>
        <v>0</v>
      </c>
      <c r="X12" s="22">
        <f>SUM(X17+X22)</f>
        <v>0</v>
      </c>
      <c r="Y12" s="22">
        <f>SUM(Y17+Y22)</f>
        <v>0</v>
      </c>
      <c r="Z12" s="22">
        <f>SUM(Z17+Z22)</f>
        <v>0</v>
      </c>
      <c r="AA12" s="22">
        <f>SUM(AA17+AA22)</f>
        <v>0</v>
      </c>
      <c r="AB12" s="22">
        <f>SUM(AB17+AB22)</f>
        <v>0</v>
      </c>
      <c r="AC12" s="22">
        <f>SUM(AC17+AC22)</f>
        <v>0</v>
      </c>
      <c r="AD12" s="22">
        <f>SUM(AD17+AD22)</f>
        <v>0</v>
      </c>
      <c r="AE12" s="22">
        <f>SUM(AE17+AE22)</f>
        <v>0</v>
      </c>
      <c r="AF12" s="22">
        <f>SUM(AF17+AF22)</f>
        <v>0</v>
      </c>
      <c r="AG12" s="22">
        <f>SUM(AG17+AG22)</f>
        <v>0</v>
      </c>
      <c r="AH12" s="22">
        <f>SUM(AH17+AH22)</f>
        <v>1</v>
      </c>
      <c r="AI12" s="22">
        <f>SUM(AI17+AI22)</f>
        <v>0</v>
      </c>
      <c r="AJ12" s="22">
        <f>SUM(AJ17+AJ22)</f>
        <v>0</v>
      </c>
      <c r="AK12" s="22">
        <f>SUM(AK17+AK22)</f>
        <v>0</v>
      </c>
      <c r="AL12" s="22">
        <f>SUM(AL17+AL22)</f>
        <v>0</v>
      </c>
      <c r="AM12" s="22">
        <f>SUM(AM17+AM22)</f>
        <v>0</v>
      </c>
      <c r="AN12" s="22">
        <f>SUM(AN17+AN22)</f>
        <v>0</v>
      </c>
      <c r="AO12" s="22">
        <f>SUM(AO17+AO22)</f>
        <v>0</v>
      </c>
      <c r="AP12" s="22">
        <f>SUM(AP17+AP22)</f>
        <v>0</v>
      </c>
      <c r="AQ12" s="22">
        <f>SUM(AQ17+AQ22)</f>
        <v>0</v>
      </c>
      <c r="AR12" s="22">
        <f>SUM(AR17+AR22)</f>
        <v>0</v>
      </c>
      <c r="AS12" s="22">
        <f>SUM(AS17+AS22)</f>
        <v>0</v>
      </c>
      <c r="AT12" s="22">
        <f>SUM(AT17+AT22)</f>
        <v>0</v>
      </c>
      <c r="AU12" s="22">
        <f>SUM(AU17+AU22)</f>
        <v>0</v>
      </c>
      <c r="AV12" s="22">
        <f>SUM(AV17+AV22)</f>
        <v>19</v>
      </c>
      <c r="AW12" s="9"/>
      <c r="AX12" s="10"/>
      <c r="AY12" s="10"/>
      <c r="AZ12" s="10"/>
      <c r="BA12" s="10"/>
    </row>
    <row r="13" spans="1:53" ht="13.5" customHeight="1" x14ac:dyDescent="0.55000000000000004">
      <c r="A13" s="155"/>
      <c r="B13" s="154" t="s">
        <v>112</v>
      </c>
      <c r="C13" s="153" t="s">
        <v>111</v>
      </c>
      <c r="D13" s="22">
        <f>SUM(D18+D23)</f>
        <v>15</v>
      </c>
      <c r="E13" s="22">
        <f>SUM(E18+E23)</f>
        <v>13</v>
      </c>
      <c r="F13" s="22">
        <f>SUM(F18+F23)</f>
        <v>78</v>
      </c>
      <c r="G13" s="22">
        <f>SUM(G18+G23)</f>
        <v>0</v>
      </c>
      <c r="H13" s="22">
        <f>SUM(H18+H23)</f>
        <v>189</v>
      </c>
      <c r="I13" s="22">
        <f>SUM(I18+I23)</f>
        <v>0</v>
      </c>
      <c r="J13" s="22">
        <f>SUM(J18+J23)</f>
        <v>0</v>
      </c>
      <c r="K13" s="22">
        <f>SUM(K18+K23)</f>
        <v>3</v>
      </c>
      <c r="L13" s="22">
        <f>SUM(L18+L23)</f>
        <v>2198</v>
      </c>
      <c r="M13" s="22">
        <f>SUM(M18+M23)</f>
        <v>0</v>
      </c>
      <c r="N13" s="22">
        <f>SUM(N18+N23)</f>
        <v>0</v>
      </c>
      <c r="O13" s="22">
        <f>SUM(O18+O23)</f>
        <v>104</v>
      </c>
      <c r="P13" s="22">
        <f>SUM(P18+P23)</f>
        <v>4</v>
      </c>
      <c r="Q13" s="22">
        <f>SUM(Q18+Q23)</f>
        <v>0</v>
      </c>
      <c r="R13" s="22">
        <f>SUM(R18+R23)</f>
        <v>0</v>
      </c>
      <c r="S13" s="22">
        <f>SUM(S18+S23)</f>
        <v>0</v>
      </c>
      <c r="T13" s="22">
        <f>SUM(T18+T23)</f>
        <v>1</v>
      </c>
      <c r="U13" s="22">
        <f>SUM(U18+U23)</f>
        <v>0</v>
      </c>
      <c r="V13" s="22">
        <f>SUM(V18+V23)</f>
        <v>0</v>
      </c>
      <c r="W13" s="22">
        <f>SUM(W18+W23)</f>
        <v>0</v>
      </c>
      <c r="X13" s="22">
        <f>SUM(X18+X23)</f>
        <v>0</v>
      </c>
      <c r="Y13" s="22">
        <f>SUM(Y18+Y23)</f>
        <v>126</v>
      </c>
      <c r="Z13" s="22">
        <f>SUM(Z18+Z23)</f>
        <v>0</v>
      </c>
      <c r="AA13" s="22">
        <f>SUM(AA18+AA23)</f>
        <v>0</v>
      </c>
      <c r="AB13" s="22">
        <f>SUM(AB18+AB23)</f>
        <v>0</v>
      </c>
      <c r="AC13" s="22">
        <f>SUM(AC18+AC23)</f>
        <v>0</v>
      </c>
      <c r="AD13" s="22">
        <f>SUM(AD18+AD23)</f>
        <v>0</v>
      </c>
      <c r="AE13" s="22">
        <f>SUM(AE18+AE23)</f>
        <v>0</v>
      </c>
      <c r="AF13" s="22">
        <f>SUM(AF18+AF23)</f>
        <v>2</v>
      </c>
      <c r="AG13" s="22">
        <f>SUM(AG18+AG23)</f>
        <v>0</v>
      </c>
      <c r="AH13" s="22">
        <f>SUM(AH18+AH23)</f>
        <v>6</v>
      </c>
      <c r="AI13" s="22">
        <f>SUM(AI18+AI23)</f>
        <v>4</v>
      </c>
      <c r="AJ13" s="22">
        <f>SUM(AJ18+AJ23)</f>
        <v>0</v>
      </c>
      <c r="AK13" s="22">
        <f>SUM(AK18+AK23)</f>
        <v>0</v>
      </c>
      <c r="AL13" s="22">
        <f>SUM(AL18+AL23)</f>
        <v>0</v>
      </c>
      <c r="AM13" s="22">
        <f>SUM(AM18+AM23)</f>
        <v>0</v>
      </c>
      <c r="AN13" s="22">
        <f>SUM(AN18+AN23)</f>
        <v>0</v>
      </c>
      <c r="AO13" s="22">
        <f>SUM(AO18+AO23)</f>
        <v>0</v>
      </c>
      <c r="AP13" s="22">
        <f>SUM(AP18+AP23)</f>
        <v>0</v>
      </c>
      <c r="AQ13" s="22">
        <f>SUM(AQ18+AQ23)</f>
        <v>0</v>
      </c>
      <c r="AR13" s="22">
        <f>SUM(AR18+AR23)</f>
        <v>3</v>
      </c>
      <c r="AS13" s="22">
        <f>SUM(AS18+AS23)</f>
        <v>408</v>
      </c>
      <c r="AT13" s="22">
        <f>SUM(AT18+AT23)</f>
        <v>26</v>
      </c>
      <c r="AU13" s="22">
        <f>SUM(AU18+AU23)</f>
        <v>0</v>
      </c>
      <c r="AV13" s="22">
        <f>SUM(AV18+AV23)</f>
        <v>3180</v>
      </c>
      <c r="AW13" s="9"/>
      <c r="AX13" s="10"/>
      <c r="AY13" s="10"/>
      <c r="AZ13" s="10"/>
      <c r="BA13" s="10"/>
    </row>
    <row r="14" spans="1:53" ht="13.5" customHeight="1" x14ac:dyDescent="0.55000000000000004">
      <c r="A14" s="152"/>
      <c r="B14" s="151"/>
      <c r="C14" s="150" t="s">
        <v>110</v>
      </c>
      <c r="D14" s="22">
        <f>SUM(D19+D24)</f>
        <v>0</v>
      </c>
      <c r="E14" s="22">
        <f>SUM(E19+E24)</f>
        <v>0</v>
      </c>
      <c r="F14" s="22">
        <f>SUM(F19+F24)</f>
        <v>0</v>
      </c>
      <c r="G14" s="22">
        <f>SUM(G19+G24)</f>
        <v>13</v>
      </c>
      <c r="H14" s="22">
        <f>SUM(H19+H24)</f>
        <v>139</v>
      </c>
      <c r="I14" s="22">
        <f>SUM(I19+I24)</f>
        <v>1440</v>
      </c>
      <c r="J14" s="22">
        <f>SUM(J19+J24)</f>
        <v>48</v>
      </c>
      <c r="K14" s="22">
        <f>SUM(K19+K24)</f>
        <v>3</v>
      </c>
      <c r="L14" s="22">
        <f>SUM(L19+L24)</f>
        <v>1895</v>
      </c>
      <c r="M14" s="22">
        <f>SUM(M19+M24)</f>
        <v>0</v>
      </c>
      <c r="N14" s="22">
        <f>SUM(N19+N24)</f>
        <v>0</v>
      </c>
      <c r="O14" s="22">
        <f>SUM(O19+O24)</f>
        <v>0</v>
      </c>
      <c r="P14" s="22">
        <f>SUM(P19+P24)</f>
        <v>0</v>
      </c>
      <c r="Q14" s="22">
        <f>SUM(Q19+Q24)</f>
        <v>0</v>
      </c>
      <c r="R14" s="22">
        <f>SUM(R19+R24)</f>
        <v>0</v>
      </c>
      <c r="S14" s="22">
        <f>SUM(S19+S24)</f>
        <v>0</v>
      </c>
      <c r="T14" s="22">
        <f>SUM(T19+T24)</f>
        <v>90</v>
      </c>
      <c r="U14" s="22">
        <f>SUM(U19+U24)</f>
        <v>0</v>
      </c>
      <c r="V14" s="22">
        <f>SUM(V19+V24)</f>
        <v>0</v>
      </c>
      <c r="W14" s="22">
        <f>SUM(W19+W24)</f>
        <v>0</v>
      </c>
      <c r="X14" s="22">
        <f>SUM(X19+X24)</f>
        <v>0</v>
      </c>
      <c r="Y14" s="22">
        <f>SUM(Y19+Y24)</f>
        <v>24</v>
      </c>
      <c r="Z14" s="22">
        <f>SUM(Z19+Z24)</f>
        <v>0</v>
      </c>
      <c r="AA14" s="22">
        <f>SUM(AA19+AA24)</f>
        <v>0</v>
      </c>
      <c r="AB14" s="22">
        <f>SUM(AB19+AB24)</f>
        <v>8</v>
      </c>
      <c r="AC14" s="22">
        <f>SUM(AC19+AC24)</f>
        <v>0</v>
      </c>
      <c r="AD14" s="22">
        <f>SUM(AD19+AD24)</f>
        <v>0</v>
      </c>
      <c r="AE14" s="22">
        <f>SUM(AE19+AE24)</f>
        <v>0</v>
      </c>
      <c r="AF14" s="22">
        <f>SUM(AF19+AF24)</f>
        <v>0</v>
      </c>
      <c r="AG14" s="22">
        <f>SUM(AG19+AG24)</f>
        <v>4</v>
      </c>
      <c r="AH14" s="22">
        <f>SUM(AH19+AH24)</f>
        <v>6</v>
      </c>
      <c r="AI14" s="22">
        <f>SUM(AI19+AI24)</f>
        <v>4</v>
      </c>
      <c r="AJ14" s="22">
        <f>SUM(AJ19+AJ24)</f>
        <v>4</v>
      </c>
      <c r="AK14" s="22">
        <f>SUM(AK19+AK24)</f>
        <v>0</v>
      </c>
      <c r="AL14" s="22">
        <f>SUM(AL19+AL24)</f>
        <v>0</v>
      </c>
      <c r="AM14" s="22">
        <f>SUM(AM19+AM24)</f>
        <v>0</v>
      </c>
      <c r="AN14" s="22">
        <f>SUM(AN19+AN24)</f>
        <v>0</v>
      </c>
      <c r="AO14" s="22">
        <f>SUM(AO19+AO24)</f>
        <v>0</v>
      </c>
      <c r="AP14" s="22">
        <f>SUM(AP19+AP24)</f>
        <v>0</v>
      </c>
      <c r="AQ14" s="22">
        <f>SUM(AQ19+AQ24)</f>
        <v>0</v>
      </c>
      <c r="AR14" s="22">
        <f>SUM(AR19+AR24)</f>
        <v>48</v>
      </c>
      <c r="AS14" s="22">
        <f>SUM(AS19+AS24)</f>
        <v>240</v>
      </c>
      <c r="AT14" s="22">
        <f>SUM(AT19+AT24)</f>
        <v>0</v>
      </c>
      <c r="AU14" s="22">
        <f>SUM(AU19+AU24)</f>
        <v>0</v>
      </c>
      <c r="AV14" s="22">
        <f>SUM(AV19+AV24)</f>
        <v>3966</v>
      </c>
      <c r="AW14" s="9"/>
      <c r="AX14" s="10"/>
      <c r="AY14" s="10"/>
      <c r="AZ14" s="10"/>
      <c r="BA14" s="10"/>
    </row>
    <row r="15" spans="1:53" ht="13.5" customHeight="1" x14ac:dyDescent="0.55000000000000004">
      <c r="A15" s="145"/>
      <c r="B15" s="144" t="s">
        <v>114</v>
      </c>
      <c r="C15" s="143"/>
      <c r="D15" s="142">
        <v>12</v>
      </c>
      <c r="E15" s="142" t="s">
        <v>2</v>
      </c>
      <c r="F15" s="142" t="s">
        <v>2</v>
      </c>
      <c r="G15" s="142">
        <v>4</v>
      </c>
      <c r="H15" s="142">
        <v>40</v>
      </c>
      <c r="I15" s="142">
        <v>19</v>
      </c>
      <c r="J15" s="142">
        <v>20</v>
      </c>
      <c r="K15" s="142">
        <v>3</v>
      </c>
      <c r="L15" s="142">
        <v>45</v>
      </c>
      <c r="M15" s="142">
        <v>34</v>
      </c>
      <c r="N15" s="142">
        <v>1</v>
      </c>
      <c r="O15" s="142" t="s">
        <v>2</v>
      </c>
      <c r="P15" s="149" t="s">
        <v>2</v>
      </c>
      <c r="Q15" s="148" t="s">
        <v>2</v>
      </c>
      <c r="R15" s="149" t="s">
        <v>2</v>
      </c>
      <c r="S15" s="148" t="s">
        <v>2</v>
      </c>
      <c r="T15" s="142">
        <v>44</v>
      </c>
      <c r="U15" s="142" t="s">
        <v>2</v>
      </c>
      <c r="V15" s="142" t="s">
        <v>2</v>
      </c>
      <c r="W15" s="142" t="s">
        <v>2</v>
      </c>
      <c r="X15" s="142" t="s">
        <v>2</v>
      </c>
      <c r="Y15" s="142">
        <v>6</v>
      </c>
      <c r="Z15" s="142" t="s">
        <v>2</v>
      </c>
      <c r="AA15" s="142" t="s">
        <v>2</v>
      </c>
      <c r="AB15" s="142">
        <v>2</v>
      </c>
      <c r="AC15" s="142" t="s">
        <v>2</v>
      </c>
      <c r="AD15" s="142" t="s">
        <v>2</v>
      </c>
      <c r="AE15" s="142" t="s">
        <v>2</v>
      </c>
      <c r="AF15" s="142" t="s">
        <v>2</v>
      </c>
      <c r="AG15" s="142">
        <v>2</v>
      </c>
      <c r="AH15" s="142">
        <v>3</v>
      </c>
      <c r="AI15" s="142">
        <v>4</v>
      </c>
      <c r="AJ15" s="142">
        <v>2</v>
      </c>
      <c r="AK15" s="142" t="s">
        <v>2</v>
      </c>
      <c r="AL15" s="142" t="s">
        <v>2</v>
      </c>
      <c r="AM15" s="142" t="s">
        <v>2</v>
      </c>
      <c r="AN15" s="142" t="s">
        <v>2</v>
      </c>
      <c r="AO15" s="142" t="s">
        <v>2</v>
      </c>
      <c r="AP15" s="142" t="s">
        <v>2</v>
      </c>
      <c r="AQ15" s="142" t="s">
        <v>2</v>
      </c>
      <c r="AR15" s="142">
        <v>12</v>
      </c>
      <c r="AS15" s="142">
        <v>2</v>
      </c>
      <c r="AT15" s="142" t="s">
        <v>2</v>
      </c>
      <c r="AU15" s="142" t="s">
        <v>2</v>
      </c>
      <c r="AV15" s="147">
        <f>IF(SUM(D15:AU15)=0,"-",SUM(D15:AU15))</f>
        <v>255</v>
      </c>
      <c r="AW15" s="9"/>
      <c r="AX15" s="10"/>
      <c r="AY15" s="10"/>
      <c r="AZ15" s="10"/>
      <c r="BA15" s="10"/>
    </row>
    <row r="16" spans="1:53" ht="13.5" customHeight="1" x14ac:dyDescent="0.55000000000000004">
      <c r="A16" s="141"/>
      <c r="B16" s="139" t="s">
        <v>113</v>
      </c>
      <c r="C16" s="138" t="s">
        <v>111</v>
      </c>
      <c r="D16" s="135">
        <v>46</v>
      </c>
      <c r="E16" s="135" t="s">
        <v>2</v>
      </c>
      <c r="F16" s="135" t="s">
        <v>2</v>
      </c>
      <c r="G16" s="135">
        <v>12</v>
      </c>
      <c r="H16" s="135">
        <v>146</v>
      </c>
      <c r="I16" s="135">
        <v>14</v>
      </c>
      <c r="J16" s="135">
        <v>78</v>
      </c>
      <c r="K16" s="135">
        <v>6</v>
      </c>
      <c r="L16" s="135">
        <v>14</v>
      </c>
      <c r="M16" s="135">
        <v>170</v>
      </c>
      <c r="N16" s="135">
        <v>2</v>
      </c>
      <c r="O16" s="135" t="s">
        <v>2</v>
      </c>
      <c r="P16" s="137" t="s">
        <v>2</v>
      </c>
      <c r="Q16" s="136" t="s">
        <v>2</v>
      </c>
      <c r="R16" s="137" t="s">
        <v>2</v>
      </c>
      <c r="S16" s="136" t="s">
        <v>2</v>
      </c>
      <c r="T16" s="135">
        <v>183</v>
      </c>
      <c r="U16" s="135" t="s">
        <v>2</v>
      </c>
      <c r="V16" s="135" t="s">
        <v>2</v>
      </c>
      <c r="W16" s="135" t="s">
        <v>2</v>
      </c>
      <c r="X16" s="135" t="s">
        <v>2</v>
      </c>
      <c r="Y16" s="135">
        <v>18</v>
      </c>
      <c r="Z16" s="135" t="s">
        <v>2</v>
      </c>
      <c r="AA16" s="135" t="s">
        <v>2</v>
      </c>
      <c r="AB16" s="135">
        <v>6</v>
      </c>
      <c r="AC16" s="135" t="s">
        <v>2</v>
      </c>
      <c r="AD16" s="135" t="s">
        <v>2</v>
      </c>
      <c r="AE16" s="135" t="s">
        <v>2</v>
      </c>
      <c r="AF16" s="135" t="s">
        <v>2</v>
      </c>
      <c r="AG16" s="135">
        <v>6</v>
      </c>
      <c r="AH16" s="135">
        <v>6</v>
      </c>
      <c r="AI16" s="135">
        <v>12</v>
      </c>
      <c r="AJ16" s="135">
        <v>6</v>
      </c>
      <c r="AK16" s="135" t="s">
        <v>2</v>
      </c>
      <c r="AL16" s="135" t="s">
        <v>2</v>
      </c>
      <c r="AM16" s="135" t="s">
        <v>2</v>
      </c>
      <c r="AN16" s="135" t="s">
        <v>2</v>
      </c>
      <c r="AO16" s="135" t="s">
        <v>2</v>
      </c>
      <c r="AP16" s="135" t="s">
        <v>2</v>
      </c>
      <c r="AQ16" s="135" t="s">
        <v>2</v>
      </c>
      <c r="AR16" s="135" t="s">
        <v>2</v>
      </c>
      <c r="AS16" s="135" t="s">
        <v>2</v>
      </c>
      <c r="AT16" s="135" t="s">
        <v>2</v>
      </c>
      <c r="AU16" s="135" t="s">
        <v>2</v>
      </c>
      <c r="AV16" s="20">
        <f>IF(SUM(D16:AU16)=0,"-",SUM(D16:AU16))</f>
        <v>725</v>
      </c>
      <c r="AW16" s="9"/>
      <c r="AX16" s="10"/>
      <c r="AY16" s="10"/>
      <c r="AZ16" s="10"/>
      <c r="BA16" s="10"/>
    </row>
    <row r="17" spans="1:53" ht="13.5" customHeight="1" x14ac:dyDescent="0.55000000000000004">
      <c r="A17" s="146" t="s">
        <v>84</v>
      </c>
      <c r="B17" s="133"/>
      <c r="C17" s="138" t="s">
        <v>110</v>
      </c>
      <c r="D17" s="135" t="s">
        <v>2</v>
      </c>
      <c r="E17" s="135" t="s">
        <v>2</v>
      </c>
      <c r="F17" s="135" t="s">
        <v>2</v>
      </c>
      <c r="G17" s="135" t="s">
        <v>2</v>
      </c>
      <c r="H17" s="135">
        <v>5</v>
      </c>
      <c r="I17" s="135" t="s">
        <v>2</v>
      </c>
      <c r="J17" s="135" t="s">
        <v>2</v>
      </c>
      <c r="K17" s="135" t="s">
        <v>2</v>
      </c>
      <c r="L17" s="135">
        <v>1</v>
      </c>
      <c r="M17" s="135">
        <v>12</v>
      </c>
      <c r="N17" s="135" t="s">
        <v>2</v>
      </c>
      <c r="O17" s="135" t="s">
        <v>2</v>
      </c>
      <c r="P17" s="137" t="s">
        <v>2</v>
      </c>
      <c r="Q17" s="136" t="s">
        <v>2</v>
      </c>
      <c r="R17" s="137" t="s">
        <v>2</v>
      </c>
      <c r="S17" s="136" t="s">
        <v>2</v>
      </c>
      <c r="T17" s="135" t="s">
        <v>2</v>
      </c>
      <c r="U17" s="135" t="s">
        <v>2</v>
      </c>
      <c r="V17" s="135" t="s">
        <v>2</v>
      </c>
      <c r="W17" s="135" t="s">
        <v>2</v>
      </c>
      <c r="X17" s="135" t="s">
        <v>2</v>
      </c>
      <c r="Y17" s="135" t="s">
        <v>2</v>
      </c>
      <c r="Z17" s="135" t="s">
        <v>2</v>
      </c>
      <c r="AA17" s="135" t="s">
        <v>2</v>
      </c>
      <c r="AB17" s="135" t="s">
        <v>2</v>
      </c>
      <c r="AC17" s="135" t="s">
        <v>2</v>
      </c>
      <c r="AD17" s="135" t="s">
        <v>2</v>
      </c>
      <c r="AE17" s="135" t="s">
        <v>2</v>
      </c>
      <c r="AF17" s="135" t="s">
        <v>2</v>
      </c>
      <c r="AG17" s="135" t="s">
        <v>2</v>
      </c>
      <c r="AH17" s="135" t="s">
        <v>2</v>
      </c>
      <c r="AI17" s="135" t="s">
        <v>2</v>
      </c>
      <c r="AJ17" s="135" t="s">
        <v>2</v>
      </c>
      <c r="AK17" s="135" t="s">
        <v>2</v>
      </c>
      <c r="AL17" s="135" t="s">
        <v>2</v>
      </c>
      <c r="AM17" s="135" t="s">
        <v>2</v>
      </c>
      <c r="AN17" s="135" t="s">
        <v>2</v>
      </c>
      <c r="AO17" s="135" t="s">
        <v>2</v>
      </c>
      <c r="AP17" s="135" t="s">
        <v>2</v>
      </c>
      <c r="AQ17" s="135" t="s">
        <v>2</v>
      </c>
      <c r="AR17" s="135" t="s">
        <v>2</v>
      </c>
      <c r="AS17" s="135" t="s">
        <v>2</v>
      </c>
      <c r="AT17" s="135" t="s">
        <v>2</v>
      </c>
      <c r="AU17" s="135" t="s">
        <v>2</v>
      </c>
      <c r="AV17" s="20">
        <f>IF(SUM(D17:AU17)=0,"-",SUM(D17:AU17))</f>
        <v>18</v>
      </c>
      <c r="AW17" s="9"/>
      <c r="AX17" s="10"/>
      <c r="AY17" s="10"/>
      <c r="AZ17" s="10"/>
      <c r="BA17" s="10"/>
    </row>
    <row r="18" spans="1:53" ht="13.5" customHeight="1" x14ac:dyDescent="0.55000000000000004">
      <c r="A18" s="140"/>
      <c r="B18" s="139" t="s">
        <v>112</v>
      </c>
      <c r="C18" s="138" t="s">
        <v>111</v>
      </c>
      <c r="D18" s="135" t="s">
        <v>2</v>
      </c>
      <c r="E18" s="135" t="s">
        <v>2</v>
      </c>
      <c r="F18" s="135" t="s">
        <v>2</v>
      </c>
      <c r="G18" s="135" t="s">
        <v>2</v>
      </c>
      <c r="H18" s="135" t="s">
        <v>2</v>
      </c>
      <c r="I18" s="135" t="s">
        <v>2</v>
      </c>
      <c r="J18" s="135" t="s">
        <v>2</v>
      </c>
      <c r="K18" s="135" t="s">
        <v>2</v>
      </c>
      <c r="L18" s="135" t="s">
        <v>2</v>
      </c>
      <c r="M18" s="135" t="s">
        <v>2</v>
      </c>
      <c r="N18" s="135" t="s">
        <v>2</v>
      </c>
      <c r="O18" s="135" t="s">
        <v>2</v>
      </c>
      <c r="P18" s="137" t="s">
        <v>2</v>
      </c>
      <c r="Q18" s="136" t="s">
        <v>2</v>
      </c>
      <c r="R18" s="137" t="s">
        <v>2</v>
      </c>
      <c r="S18" s="136" t="s">
        <v>2</v>
      </c>
      <c r="T18" s="135" t="s">
        <v>2</v>
      </c>
      <c r="U18" s="135" t="s">
        <v>2</v>
      </c>
      <c r="V18" s="135" t="s">
        <v>2</v>
      </c>
      <c r="W18" s="135" t="s">
        <v>2</v>
      </c>
      <c r="X18" s="135" t="s">
        <v>2</v>
      </c>
      <c r="Y18" s="135" t="s">
        <v>2</v>
      </c>
      <c r="Z18" s="135" t="s">
        <v>2</v>
      </c>
      <c r="AA18" s="135" t="s">
        <v>2</v>
      </c>
      <c r="AB18" s="135" t="s">
        <v>2</v>
      </c>
      <c r="AC18" s="135" t="s">
        <v>2</v>
      </c>
      <c r="AD18" s="135" t="s">
        <v>2</v>
      </c>
      <c r="AE18" s="135" t="s">
        <v>2</v>
      </c>
      <c r="AF18" s="135" t="s">
        <v>2</v>
      </c>
      <c r="AG18" s="135" t="s">
        <v>2</v>
      </c>
      <c r="AH18" s="135" t="s">
        <v>2</v>
      </c>
      <c r="AI18" s="135" t="s">
        <v>2</v>
      </c>
      <c r="AJ18" s="135" t="s">
        <v>2</v>
      </c>
      <c r="AK18" s="135" t="s">
        <v>2</v>
      </c>
      <c r="AL18" s="135" t="s">
        <v>2</v>
      </c>
      <c r="AM18" s="135" t="s">
        <v>2</v>
      </c>
      <c r="AN18" s="135" t="s">
        <v>2</v>
      </c>
      <c r="AO18" s="135" t="s">
        <v>2</v>
      </c>
      <c r="AP18" s="135" t="s">
        <v>2</v>
      </c>
      <c r="AQ18" s="135" t="s">
        <v>2</v>
      </c>
      <c r="AR18" s="135" t="s">
        <v>2</v>
      </c>
      <c r="AS18" s="135" t="s">
        <v>2</v>
      </c>
      <c r="AT18" s="135" t="s">
        <v>2</v>
      </c>
      <c r="AU18" s="135" t="s">
        <v>2</v>
      </c>
      <c r="AV18" s="20" t="str">
        <f>IF(SUM(D18:AU18)=0,"-",SUM(D18:AU18))</f>
        <v>-</v>
      </c>
      <c r="AW18" s="9"/>
      <c r="AX18" s="10"/>
      <c r="AY18" s="10"/>
      <c r="AZ18" s="10"/>
      <c r="BA18" s="10"/>
    </row>
    <row r="19" spans="1:53" ht="13.5" customHeight="1" x14ac:dyDescent="0.55000000000000004">
      <c r="A19" s="134"/>
      <c r="B19" s="133"/>
      <c r="C19" s="132" t="s">
        <v>110</v>
      </c>
      <c r="D19" s="129" t="s">
        <v>2</v>
      </c>
      <c r="E19" s="129" t="s">
        <v>2</v>
      </c>
      <c r="F19" s="129" t="s">
        <v>2</v>
      </c>
      <c r="G19" s="129">
        <v>13</v>
      </c>
      <c r="H19" s="129">
        <v>139</v>
      </c>
      <c r="I19" s="129">
        <v>1440</v>
      </c>
      <c r="J19" s="129">
        <v>48</v>
      </c>
      <c r="K19" s="129">
        <v>3</v>
      </c>
      <c r="L19" s="129">
        <v>1895</v>
      </c>
      <c r="M19" s="129" t="s">
        <v>2</v>
      </c>
      <c r="N19" s="129" t="s">
        <v>2</v>
      </c>
      <c r="O19" s="129" t="s">
        <v>2</v>
      </c>
      <c r="P19" s="131" t="s">
        <v>2</v>
      </c>
      <c r="Q19" s="130" t="s">
        <v>2</v>
      </c>
      <c r="R19" s="131" t="s">
        <v>2</v>
      </c>
      <c r="S19" s="130" t="s">
        <v>2</v>
      </c>
      <c r="T19" s="129">
        <v>90</v>
      </c>
      <c r="U19" s="129" t="s">
        <v>2</v>
      </c>
      <c r="V19" s="129" t="s">
        <v>2</v>
      </c>
      <c r="W19" s="129" t="s">
        <v>2</v>
      </c>
      <c r="X19" s="129" t="s">
        <v>2</v>
      </c>
      <c r="Y19" s="129">
        <v>24</v>
      </c>
      <c r="Z19" s="129" t="s">
        <v>2</v>
      </c>
      <c r="AA19" s="129" t="s">
        <v>2</v>
      </c>
      <c r="AB19" s="129">
        <v>8</v>
      </c>
      <c r="AC19" s="129" t="s">
        <v>2</v>
      </c>
      <c r="AD19" s="129" t="s">
        <v>2</v>
      </c>
      <c r="AE19" s="129" t="s">
        <v>2</v>
      </c>
      <c r="AF19" s="129" t="s">
        <v>2</v>
      </c>
      <c r="AG19" s="129">
        <v>4</v>
      </c>
      <c r="AH19" s="129">
        <v>6</v>
      </c>
      <c r="AI19" s="129">
        <v>4</v>
      </c>
      <c r="AJ19" s="129">
        <v>4</v>
      </c>
      <c r="AK19" s="129" t="s">
        <v>2</v>
      </c>
      <c r="AL19" s="129" t="s">
        <v>2</v>
      </c>
      <c r="AM19" s="129" t="s">
        <v>2</v>
      </c>
      <c r="AN19" s="129" t="s">
        <v>2</v>
      </c>
      <c r="AO19" s="129" t="s">
        <v>2</v>
      </c>
      <c r="AP19" s="129" t="s">
        <v>2</v>
      </c>
      <c r="AQ19" s="129" t="s">
        <v>2</v>
      </c>
      <c r="AR19" s="129">
        <v>48</v>
      </c>
      <c r="AS19" s="129">
        <v>240</v>
      </c>
      <c r="AT19" s="129" t="s">
        <v>2</v>
      </c>
      <c r="AU19" s="129" t="s">
        <v>2</v>
      </c>
      <c r="AV19" s="20">
        <f>IF(SUM(D19:AU19)=0,"-",SUM(D19:AU19))</f>
        <v>3966</v>
      </c>
      <c r="AW19" s="9"/>
      <c r="AX19" s="10"/>
      <c r="AY19" s="10"/>
      <c r="AZ19" s="10"/>
      <c r="BA19" s="10"/>
    </row>
    <row r="20" spans="1:53" ht="13.5" customHeight="1" x14ac:dyDescent="0.55000000000000004">
      <c r="A20" s="145"/>
      <c r="B20" s="144" t="s">
        <v>114</v>
      </c>
      <c r="C20" s="143"/>
      <c r="D20" s="142">
        <v>20</v>
      </c>
      <c r="E20" s="135">
        <v>1</v>
      </c>
      <c r="F20" s="135">
        <v>6</v>
      </c>
      <c r="G20" s="135">
        <v>0</v>
      </c>
      <c r="H20" s="135">
        <v>19</v>
      </c>
      <c r="I20" s="135">
        <v>14</v>
      </c>
      <c r="J20" s="135">
        <v>0</v>
      </c>
      <c r="K20" s="135">
        <v>3</v>
      </c>
      <c r="L20" s="135">
        <v>21</v>
      </c>
      <c r="M20" s="135">
        <v>9</v>
      </c>
      <c r="N20" s="135">
        <v>0</v>
      </c>
      <c r="O20" s="135">
        <v>7</v>
      </c>
      <c r="P20" s="137">
        <v>2</v>
      </c>
      <c r="Q20" s="136">
        <v>0</v>
      </c>
      <c r="R20" s="137">
        <v>22</v>
      </c>
      <c r="S20" s="136">
        <v>0</v>
      </c>
      <c r="T20" s="135">
        <v>18</v>
      </c>
      <c r="U20" s="135">
        <v>0</v>
      </c>
      <c r="V20" s="135">
        <v>0</v>
      </c>
      <c r="W20" s="135">
        <v>0</v>
      </c>
      <c r="X20" s="135">
        <v>0</v>
      </c>
      <c r="Y20" s="135">
        <v>9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1</v>
      </c>
      <c r="AG20" s="135">
        <v>2</v>
      </c>
      <c r="AH20" s="135">
        <v>16</v>
      </c>
      <c r="AI20" s="135">
        <v>4</v>
      </c>
      <c r="AJ20" s="135">
        <v>4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1</v>
      </c>
      <c r="AS20" s="135">
        <v>3</v>
      </c>
      <c r="AT20" s="135">
        <v>2</v>
      </c>
      <c r="AU20" s="135">
        <v>0</v>
      </c>
      <c r="AV20" s="20">
        <f>IF(SUM(D20:AU20)=0,"-",SUM(D20:AU20))</f>
        <v>184</v>
      </c>
      <c r="AW20" s="9"/>
      <c r="AX20" s="10"/>
      <c r="AY20" s="10"/>
      <c r="AZ20" s="10"/>
      <c r="BA20" s="10"/>
    </row>
    <row r="21" spans="1:53" ht="13.5" customHeight="1" x14ac:dyDescent="0.55000000000000004">
      <c r="A21" s="141"/>
      <c r="B21" s="139" t="s">
        <v>113</v>
      </c>
      <c r="C21" s="138" t="s">
        <v>111</v>
      </c>
      <c r="D21" s="135">
        <v>105</v>
      </c>
      <c r="E21" s="135">
        <v>7</v>
      </c>
      <c r="F21" s="135">
        <v>42</v>
      </c>
      <c r="G21" s="135">
        <v>0</v>
      </c>
      <c r="H21" s="135">
        <v>89</v>
      </c>
      <c r="I21" s="135">
        <v>74</v>
      </c>
      <c r="J21" s="135">
        <v>0</v>
      </c>
      <c r="K21" s="135">
        <v>5</v>
      </c>
      <c r="L21" s="135">
        <v>8</v>
      </c>
      <c r="M21" s="135">
        <v>81</v>
      </c>
      <c r="N21" s="135">
        <v>0</v>
      </c>
      <c r="O21" s="135">
        <v>7</v>
      </c>
      <c r="P21" s="137">
        <v>0</v>
      </c>
      <c r="Q21" s="136">
        <v>0</v>
      </c>
      <c r="R21" s="137">
        <v>22</v>
      </c>
      <c r="S21" s="136">
        <v>0</v>
      </c>
      <c r="T21" s="135">
        <v>108</v>
      </c>
      <c r="U21" s="135">
        <v>0</v>
      </c>
      <c r="V21" s="135">
        <v>0</v>
      </c>
      <c r="W21" s="135">
        <v>0</v>
      </c>
      <c r="X21" s="135">
        <v>0</v>
      </c>
      <c r="Y21" s="135">
        <v>12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1</v>
      </c>
      <c r="AG21" s="135">
        <v>2</v>
      </c>
      <c r="AH21" s="135">
        <v>32</v>
      </c>
      <c r="AI21" s="135">
        <v>8</v>
      </c>
      <c r="AJ21" s="135">
        <v>8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20">
        <f>IF(SUM(D21:AU21)=0,"-",SUM(D21:AU21))</f>
        <v>611</v>
      </c>
      <c r="AW21" s="9"/>
      <c r="AX21" s="10"/>
      <c r="AY21" s="10"/>
      <c r="AZ21" s="10"/>
      <c r="BA21" s="10"/>
    </row>
    <row r="22" spans="1:53" ht="13.5" customHeight="1" x14ac:dyDescent="0.55000000000000004">
      <c r="A22" s="141" t="s">
        <v>83</v>
      </c>
      <c r="B22" s="133"/>
      <c r="C22" s="138" t="s">
        <v>110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7">
        <v>0</v>
      </c>
      <c r="Q22" s="136">
        <v>0</v>
      </c>
      <c r="R22" s="137">
        <v>0</v>
      </c>
      <c r="S22" s="136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1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20">
        <f>IF(SUM(D22:AU22)=0,"-",SUM(D22:AU22))</f>
        <v>1</v>
      </c>
      <c r="AW22" s="9"/>
      <c r="AX22" s="10"/>
      <c r="AY22" s="10"/>
      <c r="AZ22" s="10"/>
      <c r="BA22" s="10"/>
    </row>
    <row r="23" spans="1:53" ht="13.5" customHeight="1" x14ac:dyDescent="0.55000000000000004">
      <c r="A23" s="140"/>
      <c r="B23" s="139" t="s">
        <v>112</v>
      </c>
      <c r="C23" s="138" t="s">
        <v>111</v>
      </c>
      <c r="D23" s="135">
        <v>15</v>
      </c>
      <c r="E23" s="135">
        <v>13</v>
      </c>
      <c r="F23" s="135">
        <v>78</v>
      </c>
      <c r="G23" s="135">
        <v>0</v>
      </c>
      <c r="H23" s="135">
        <v>189</v>
      </c>
      <c r="I23" s="135">
        <v>0</v>
      </c>
      <c r="J23" s="135">
        <v>0</v>
      </c>
      <c r="K23" s="135">
        <v>3</v>
      </c>
      <c r="L23" s="135">
        <v>2198</v>
      </c>
      <c r="M23" s="135">
        <v>0</v>
      </c>
      <c r="N23" s="135">
        <v>0</v>
      </c>
      <c r="O23" s="135">
        <v>104</v>
      </c>
      <c r="P23" s="137">
        <v>4</v>
      </c>
      <c r="Q23" s="136">
        <v>0</v>
      </c>
      <c r="R23" s="137">
        <v>0</v>
      </c>
      <c r="S23" s="136">
        <v>0</v>
      </c>
      <c r="T23" s="135">
        <v>1</v>
      </c>
      <c r="U23" s="135">
        <v>0</v>
      </c>
      <c r="V23" s="135">
        <v>0</v>
      </c>
      <c r="W23" s="135">
        <v>0</v>
      </c>
      <c r="X23" s="135">
        <v>0</v>
      </c>
      <c r="Y23" s="135">
        <v>126</v>
      </c>
      <c r="Z23" s="135">
        <v>0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35">
        <v>2</v>
      </c>
      <c r="AG23" s="135">
        <v>0</v>
      </c>
      <c r="AH23" s="135">
        <v>6</v>
      </c>
      <c r="AI23" s="135">
        <v>4</v>
      </c>
      <c r="AJ23" s="135">
        <v>0</v>
      </c>
      <c r="AK23" s="135">
        <v>0</v>
      </c>
      <c r="AL23" s="135">
        <v>0</v>
      </c>
      <c r="AM23" s="135">
        <v>0</v>
      </c>
      <c r="AN23" s="135">
        <v>0</v>
      </c>
      <c r="AO23" s="135">
        <v>0</v>
      </c>
      <c r="AP23" s="135">
        <v>0</v>
      </c>
      <c r="AQ23" s="135">
        <v>0</v>
      </c>
      <c r="AR23" s="135">
        <v>3</v>
      </c>
      <c r="AS23" s="135">
        <v>408</v>
      </c>
      <c r="AT23" s="135">
        <v>26</v>
      </c>
      <c r="AU23" s="135">
        <v>0</v>
      </c>
      <c r="AV23" s="20">
        <f>IF(SUM(D23:AU23)=0,"-",SUM(D23:AU23))</f>
        <v>3180</v>
      </c>
      <c r="AW23" s="9"/>
      <c r="AX23" s="10"/>
      <c r="AY23" s="10"/>
      <c r="AZ23" s="10"/>
      <c r="BA23" s="10"/>
    </row>
    <row r="24" spans="1:53" ht="13.5" customHeight="1" x14ac:dyDescent="0.55000000000000004">
      <c r="A24" s="134"/>
      <c r="B24" s="133"/>
      <c r="C24" s="132" t="s">
        <v>110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31">
        <v>0</v>
      </c>
      <c r="Q24" s="130">
        <v>0</v>
      </c>
      <c r="R24" s="131">
        <v>0</v>
      </c>
      <c r="S24" s="130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20" t="str">
        <f>IF(SUM(D24:AU24)=0,"-",SUM(D24:AU24))</f>
        <v>-</v>
      </c>
      <c r="AW24" s="9"/>
      <c r="AX24" s="10"/>
      <c r="AY24" s="10"/>
      <c r="AZ24" s="10"/>
      <c r="BA24" s="10"/>
    </row>
    <row r="25" spans="1:53" ht="13.5" customHeight="1" x14ac:dyDescent="0.55000000000000004">
      <c r="A25" s="121" t="s">
        <v>17</v>
      </c>
      <c r="B25" s="120" t="s">
        <v>114</v>
      </c>
      <c r="C25" s="119"/>
      <c r="D25" s="118">
        <f>D30</f>
        <v>5</v>
      </c>
      <c r="E25" s="118">
        <f>E30</f>
        <v>3</v>
      </c>
      <c r="F25" s="118">
        <f>F30</f>
        <v>1</v>
      </c>
      <c r="G25" s="118" t="str">
        <f>G30</f>
        <v>-</v>
      </c>
      <c r="H25" s="118" t="str">
        <f>H30</f>
        <v>-</v>
      </c>
      <c r="I25" s="118">
        <f>I30</f>
        <v>4</v>
      </c>
      <c r="J25" s="118" t="str">
        <f>J30</f>
        <v>-</v>
      </c>
      <c r="K25" s="118">
        <f>K30</f>
        <v>2</v>
      </c>
      <c r="L25" s="118">
        <f>L30</f>
        <v>8</v>
      </c>
      <c r="M25" s="118">
        <f>M30</f>
        <v>4</v>
      </c>
      <c r="N25" s="118" t="str">
        <f>N30</f>
        <v>-</v>
      </c>
      <c r="O25" s="118">
        <f>O30</f>
        <v>2</v>
      </c>
      <c r="P25" s="118" t="str">
        <f>P30</f>
        <v>-</v>
      </c>
      <c r="Q25" s="118" t="str">
        <f>Q30</f>
        <v>-</v>
      </c>
      <c r="R25" s="118">
        <f>R30</f>
        <v>1</v>
      </c>
      <c r="S25" s="118" t="str">
        <f>S30</f>
        <v>-</v>
      </c>
      <c r="T25" s="118" t="str">
        <f>T30</f>
        <v>-</v>
      </c>
      <c r="U25" s="118" t="str">
        <f>U30</f>
        <v>-</v>
      </c>
      <c r="V25" s="118" t="str">
        <f>V30</f>
        <v>-</v>
      </c>
      <c r="W25" s="118" t="str">
        <f>W30</f>
        <v>-</v>
      </c>
      <c r="X25" s="118" t="str">
        <f>X30</f>
        <v>-</v>
      </c>
      <c r="Y25" s="118">
        <f>Y30</f>
        <v>1</v>
      </c>
      <c r="Z25" s="118" t="str">
        <f>Z30</f>
        <v>-</v>
      </c>
      <c r="AA25" s="118" t="str">
        <f>AA30</f>
        <v>-</v>
      </c>
      <c r="AB25" s="118" t="str">
        <f>AB30</f>
        <v>-</v>
      </c>
      <c r="AC25" s="118" t="str">
        <f>AC30</f>
        <v>-</v>
      </c>
      <c r="AD25" s="118" t="str">
        <f>AD30</f>
        <v>-</v>
      </c>
      <c r="AE25" s="118" t="str">
        <f>AE30</f>
        <v>-</v>
      </c>
      <c r="AF25" s="118" t="str">
        <f>AF30</f>
        <v>-</v>
      </c>
      <c r="AG25" s="118">
        <f>AG30</f>
        <v>9</v>
      </c>
      <c r="AH25" s="118">
        <f>AH30</f>
        <v>2</v>
      </c>
      <c r="AI25" s="118">
        <f>AI30</f>
        <v>1</v>
      </c>
      <c r="AJ25" s="118" t="str">
        <f>AJ30</f>
        <v>-</v>
      </c>
      <c r="AK25" s="118" t="str">
        <f>AK30</f>
        <v>-</v>
      </c>
      <c r="AL25" s="118" t="str">
        <f>AL30</f>
        <v>-</v>
      </c>
      <c r="AM25" s="118" t="str">
        <f>AM30</f>
        <v>-</v>
      </c>
      <c r="AN25" s="118" t="str">
        <f>AN30</f>
        <v>-</v>
      </c>
      <c r="AO25" s="118" t="str">
        <f>AO30</f>
        <v>-</v>
      </c>
      <c r="AP25" s="118" t="str">
        <f>AP30</f>
        <v>-</v>
      </c>
      <c r="AQ25" s="118" t="str">
        <f>AQ30</f>
        <v>-</v>
      </c>
      <c r="AR25" s="118" t="str">
        <f>AR30</f>
        <v>-</v>
      </c>
      <c r="AS25" s="118" t="str">
        <f>AS30</f>
        <v>-</v>
      </c>
      <c r="AT25" s="118">
        <f>AT30</f>
        <v>1</v>
      </c>
      <c r="AU25" s="118" t="str">
        <f>AU30</f>
        <v>-</v>
      </c>
      <c r="AV25" s="118">
        <f>AV30</f>
        <v>44</v>
      </c>
      <c r="AW25" s="9"/>
      <c r="AX25" s="10"/>
      <c r="AY25" s="10"/>
      <c r="AZ25" s="10"/>
      <c r="BA25" s="10"/>
    </row>
    <row r="26" spans="1:53" ht="13.5" customHeight="1" x14ac:dyDescent="0.55000000000000004">
      <c r="A26" s="117"/>
      <c r="B26" s="116" t="s">
        <v>113</v>
      </c>
      <c r="C26" s="115" t="s">
        <v>111</v>
      </c>
      <c r="D26" s="64">
        <f>D31</f>
        <v>4</v>
      </c>
      <c r="E26" s="64">
        <f>E31</f>
        <v>3</v>
      </c>
      <c r="F26" s="64">
        <f>F31</f>
        <v>1</v>
      </c>
      <c r="G26" s="64" t="str">
        <f>G31</f>
        <v>-</v>
      </c>
      <c r="H26" s="64" t="str">
        <f>H31</f>
        <v>-</v>
      </c>
      <c r="I26" s="64">
        <f>I31</f>
        <v>2</v>
      </c>
      <c r="J26" s="64" t="str">
        <f>J31</f>
        <v>-</v>
      </c>
      <c r="K26" s="64">
        <f>K31</f>
        <v>2</v>
      </c>
      <c r="L26" s="64">
        <f>L31</f>
        <v>3</v>
      </c>
      <c r="M26" s="64">
        <f>M31</f>
        <v>4</v>
      </c>
      <c r="N26" s="64" t="str">
        <f>N31</f>
        <v>-</v>
      </c>
      <c r="O26" s="64">
        <f>O31</f>
        <v>2</v>
      </c>
      <c r="P26" s="64" t="str">
        <f>P31</f>
        <v>-</v>
      </c>
      <c r="Q26" s="64" t="str">
        <f>Q31</f>
        <v>-</v>
      </c>
      <c r="R26" s="64">
        <f>R31</f>
        <v>1</v>
      </c>
      <c r="S26" s="64" t="str">
        <f>S31</f>
        <v>-</v>
      </c>
      <c r="T26" s="64" t="str">
        <f>T31</f>
        <v>-</v>
      </c>
      <c r="U26" s="64" t="str">
        <f>U31</f>
        <v>-</v>
      </c>
      <c r="V26" s="64" t="str">
        <f>V31</f>
        <v>-</v>
      </c>
      <c r="W26" s="64" t="str">
        <f>W31</f>
        <v>-</v>
      </c>
      <c r="X26" s="64" t="str">
        <f>X31</f>
        <v>-</v>
      </c>
      <c r="Y26" s="64">
        <f>Y31</f>
        <v>1</v>
      </c>
      <c r="Z26" s="64" t="str">
        <f>Z31</f>
        <v>-</v>
      </c>
      <c r="AA26" s="64" t="str">
        <f>AA31</f>
        <v>-</v>
      </c>
      <c r="AB26" s="64" t="str">
        <f>AB31</f>
        <v>-</v>
      </c>
      <c r="AC26" s="64" t="str">
        <f>AC31</f>
        <v>-</v>
      </c>
      <c r="AD26" s="64" t="str">
        <f>AD31</f>
        <v>-</v>
      </c>
      <c r="AE26" s="64" t="str">
        <f>AE31</f>
        <v>-</v>
      </c>
      <c r="AF26" s="64" t="str">
        <f>AF31</f>
        <v>-</v>
      </c>
      <c r="AG26" s="64">
        <f>AG31</f>
        <v>9</v>
      </c>
      <c r="AH26" s="64">
        <f>AH31</f>
        <v>2</v>
      </c>
      <c r="AI26" s="64">
        <f>AI31</f>
        <v>1</v>
      </c>
      <c r="AJ26" s="64" t="str">
        <f>AJ31</f>
        <v>-</v>
      </c>
      <c r="AK26" s="64" t="str">
        <f>AK31</f>
        <v>-</v>
      </c>
      <c r="AL26" s="64" t="str">
        <f>AL31</f>
        <v>-</v>
      </c>
      <c r="AM26" s="64" t="str">
        <f>AM31</f>
        <v>-</v>
      </c>
      <c r="AN26" s="64" t="str">
        <f>AN31</f>
        <v>-</v>
      </c>
      <c r="AO26" s="64" t="str">
        <f>AO31</f>
        <v>-</v>
      </c>
      <c r="AP26" s="64" t="str">
        <f>AP31</f>
        <v>-</v>
      </c>
      <c r="AQ26" s="64" t="str">
        <f>AQ31</f>
        <v>-</v>
      </c>
      <c r="AR26" s="64" t="str">
        <f>AR31</f>
        <v>-</v>
      </c>
      <c r="AS26" s="64" t="str">
        <f>AS31</f>
        <v>-</v>
      </c>
      <c r="AT26" s="64" t="str">
        <f>AT31</f>
        <v>-</v>
      </c>
      <c r="AU26" s="64" t="str">
        <f>AU31</f>
        <v>-</v>
      </c>
      <c r="AV26" s="64">
        <f>AV31</f>
        <v>35</v>
      </c>
      <c r="AW26" s="10"/>
      <c r="AX26" s="10"/>
      <c r="AY26" s="10"/>
      <c r="AZ26" s="10"/>
      <c r="BA26" s="10"/>
    </row>
    <row r="27" spans="1:53" x14ac:dyDescent="0.55000000000000004">
      <c r="A27" s="117"/>
      <c r="B27" s="112"/>
      <c r="C27" s="115" t="s">
        <v>110</v>
      </c>
      <c r="D27" s="64" t="s">
        <v>116</v>
      </c>
      <c r="E27" s="64" t="s">
        <v>116</v>
      </c>
      <c r="F27" s="64" t="s">
        <v>116</v>
      </c>
      <c r="G27" s="64" t="str">
        <f>G32</f>
        <v>-</v>
      </c>
      <c r="H27" s="64" t="str">
        <f>H32</f>
        <v>-</v>
      </c>
      <c r="I27" s="64" t="str">
        <f>I32</f>
        <v>-</v>
      </c>
      <c r="J27" s="64" t="str">
        <f>J32</f>
        <v>-</v>
      </c>
      <c r="K27" s="64" t="str">
        <f>K32</f>
        <v>-</v>
      </c>
      <c r="L27" s="64" t="str">
        <f>L32</f>
        <v>-</v>
      </c>
      <c r="M27" s="64" t="str">
        <f>M32</f>
        <v>-</v>
      </c>
      <c r="N27" s="64" t="str">
        <f>N32</f>
        <v>-</v>
      </c>
      <c r="O27" s="64" t="str">
        <f>O32</f>
        <v>-</v>
      </c>
      <c r="P27" s="64" t="str">
        <f>P32</f>
        <v>-</v>
      </c>
      <c r="Q27" s="64" t="str">
        <f>Q32</f>
        <v>-</v>
      </c>
      <c r="R27" s="64" t="str">
        <f>R32</f>
        <v>-</v>
      </c>
      <c r="S27" s="64" t="str">
        <f>S32</f>
        <v>-</v>
      </c>
      <c r="T27" s="64" t="str">
        <f>T32</f>
        <v>-</v>
      </c>
      <c r="U27" s="64" t="str">
        <f>U32</f>
        <v>-</v>
      </c>
      <c r="V27" s="64" t="str">
        <f>V32</f>
        <v>-</v>
      </c>
      <c r="W27" s="64" t="str">
        <f>W32</f>
        <v>-</v>
      </c>
      <c r="X27" s="64" t="str">
        <f>X32</f>
        <v>-</v>
      </c>
      <c r="Y27" s="64" t="str">
        <f>Y32</f>
        <v>-</v>
      </c>
      <c r="Z27" s="64" t="str">
        <f>Z32</f>
        <v>-</v>
      </c>
      <c r="AA27" s="64" t="str">
        <f>AA32</f>
        <v>-</v>
      </c>
      <c r="AB27" s="64" t="str">
        <f>AB32</f>
        <v>-</v>
      </c>
      <c r="AC27" s="64" t="str">
        <f>AC32</f>
        <v>-</v>
      </c>
      <c r="AD27" s="64" t="str">
        <f>AD32</f>
        <v>-</v>
      </c>
      <c r="AE27" s="64" t="str">
        <f>AE32</f>
        <v>-</v>
      </c>
      <c r="AF27" s="64" t="str">
        <f>AF32</f>
        <v>-</v>
      </c>
      <c r="AG27" s="64" t="str">
        <f>AG32</f>
        <v>-</v>
      </c>
      <c r="AH27" s="64" t="str">
        <f>AH32</f>
        <v>-</v>
      </c>
      <c r="AI27" s="64" t="str">
        <f>AI32</f>
        <v>-</v>
      </c>
      <c r="AJ27" s="64" t="str">
        <f>AJ32</f>
        <v>-</v>
      </c>
      <c r="AK27" s="64" t="str">
        <f>AK32</f>
        <v>-</v>
      </c>
      <c r="AL27" s="64" t="str">
        <f>AL32</f>
        <v>-</v>
      </c>
      <c r="AM27" s="64" t="str">
        <f>AM32</f>
        <v>-</v>
      </c>
      <c r="AN27" s="64" t="str">
        <f>AN32</f>
        <v>-</v>
      </c>
      <c r="AO27" s="64" t="str">
        <f>AO32</f>
        <v>-</v>
      </c>
      <c r="AP27" s="64" t="str">
        <f>AP32</f>
        <v>-</v>
      </c>
      <c r="AQ27" s="64" t="str">
        <f>AQ32</f>
        <v>-</v>
      </c>
      <c r="AR27" s="64" t="str">
        <f>AR32</f>
        <v>-</v>
      </c>
      <c r="AS27" s="64" t="str">
        <f>AS32</f>
        <v>-</v>
      </c>
      <c r="AT27" s="64" t="str">
        <f>AT32</f>
        <v>-</v>
      </c>
      <c r="AU27" s="64" t="str">
        <f>AU32</f>
        <v>-</v>
      </c>
      <c r="AV27" s="64" t="str">
        <f>AV32</f>
        <v>-</v>
      </c>
      <c r="AW27" s="10"/>
      <c r="AX27" s="10"/>
      <c r="AY27" s="10"/>
      <c r="AZ27" s="10"/>
      <c r="BA27" s="10"/>
    </row>
    <row r="28" spans="1:53" x14ac:dyDescent="0.55000000000000004">
      <c r="A28" s="117"/>
      <c r="B28" s="116" t="s">
        <v>112</v>
      </c>
      <c r="C28" s="115" t="s">
        <v>111</v>
      </c>
      <c r="D28" s="64" t="s">
        <v>116</v>
      </c>
      <c r="E28" s="64">
        <f>E33</f>
        <v>3</v>
      </c>
      <c r="F28" s="64">
        <f>F33</f>
        <v>1</v>
      </c>
      <c r="G28" s="64" t="str">
        <f>G33</f>
        <v>-</v>
      </c>
      <c r="H28" s="64" t="str">
        <f>H33</f>
        <v>-</v>
      </c>
      <c r="I28" s="64">
        <f>I33</f>
        <v>2</v>
      </c>
      <c r="J28" s="64" t="str">
        <f>J33</f>
        <v>-</v>
      </c>
      <c r="K28" s="64">
        <f>K33</f>
        <v>2</v>
      </c>
      <c r="L28" s="64">
        <f>L33</f>
        <v>5</v>
      </c>
      <c r="M28" s="64" t="str">
        <f>M33</f>
        <v>-</v>
      </c>
      <c r="N28" s="64" t="str">
        <f>N33</f>
        <v>-</v>
      </c>
      <c r="O28" s="64">
        <f>O33</f>
        <v>2</v>
      </c>
      <c r="P28" s="64" t="str">
        <f>P33</f>
        <v>-</v>
      </c>
      <c r="Q28" s="64" t="str">
        <f>Q33</f>
        <v>-</v>
      </c>
      <c r="R28" s="64">
        <f>R33</f>
        <v>1</v>
      </c>
      <c r="S28" s="64" t="str">
        <f>S33</f>
        <v>-</v>
      </c>
      <c r="T28" s="64" t="str">
        <f>T33</f>
        <v>-</v>
      </c>
      <c r="U28" s="64" t="str">
        <f>U33</f>
        <v>-</v>
      </c>
      <c r="V28" s="64" t="str">
        <f>V33</f>
        <v>-</v>
      </c>
      <c r="W28" s="64" t="str">
        <f>W33</f>
        <v>-</v>
      </c>
      <c r="X28" s="64" t="str">
        <f>X33</f>
        <v>-</v>
      </c>
      <c r="Y28" s="64">
        <f>Y33</f>
        <v>1</v>
      </c>
      <c r="Z28" s="64" t="str">
        <f>Z33</f>
        <v>-</v>
      </c>
      <c r="AA28" s="64" t="str">
        <f>AA33</f>
        <v>-</v>
      </c>
      <c r="AB28" s="64" t="str">
        <f>AB33</f>
        <v>-</v>
      </c>
      <c r="AC28" s="64" t="str">
        <f>AC33</f>
        <v>-</v>
      </c>
      <c r="AD28" s="64" t="str">
        <f>AD33</f>
        <v>-</v>
      </c>
      <c r="AE28" s="64" t="str">
        <f>AE33</f>
        <v>-</v>
      </c>
      <c r="AF28" s="64" t="str">
        <f>AF33</f>
        <v>-</v>
      </c>
      <c r="AG28" s="64" t="str">
        <f>AG33</f>
        <v>-</v>
      </c>
      <c r="AH28" s="64">
        <f>AH33</f>
        <v>2</v>
      </c>
      <c r="AI28" s="64">
        <f>AI33</f>
        <v>1</v>
      </c>
      <c r="AJ28" s="64" t="str">
        <f>AJ33</f>
        <v>-</v>
      </c>
      <c r="AK28" s="64" t="str">
        <f>AK33</f>
        <v>-</v>
      </c>
      <c r="AL28" s="64" t="str">
        <f>AL33</f>
        <v>-</v>
      </c>
      <c r="AM28" s="64" t="str">
        <f>AM33</f>
        <v>-</v>
      </c>
      <c r="AN28" s="64" t="str">
        <f>AN33</f>
        <v>-</v>
      </c>
      <c r="AO28" s="64" t="str">
        <f>AO33</f>
        <v>-</v>
      </c>
      <c r="AP28" s="64" t="str">
        <f>AP33</f>
        <v>-</v>
      </c>
      <c r="AQ28" s="64" t="str">
        <f>AQ33</f>
        <v>-</v>
      </c>
      <c r="AR28" s="64" t="str">
        <f>AR33</f>
        <v>-</v>
      </c>
      <c r="AS28" s="64" t="str">
        <f>AS33</f>
        <v>-</v>
      </c>
      <c r="AT28" s="64">
        <f>AT33</f>
        <v>1</v>
      </c>
      <c r="AU28" s="64" t="str">
        <f>AU33</f>
        <v>-</v>
      </c>
      <c r="AV28" s="64">
        <f>AV33</f>
        <v>22</v>
      </c>
      <c r="AW28" s="10"/>
      <c r="AX28" s="10"/>
      <c r="AY28" s="10"/>
      <c r="AZ28" s="10"/>
      <c r="BA28" s="10"/>
    </row>
    <row r="29" spans="1:53" x14ac:dyDescent="0.55000000000000004">
      <c r="A29" s="113"/>
      <c r="B29" s="112"/>
      <c r="C29" s="111" t="s">
        <v>110</v>
      </c>
      <c r="D29" s="64" t="s">
        <v>116</v>
      </c>
      <c r="E29" s="64" t="s">
        <v>116</v>
      </c>
      <c r="F29" s="64" t="s">
        <v>116</v>
      </c>
      <c r="G29" s="64" t="str">
        <f>G34</f>
        <v>-</v>
      </c>
      <c r="H29" s="64" t="str">
        <f>H34</f>
        <v>-</v>
      </c>
      <c r="I29" s="64" t="str">
        <f>I34</f>
        <v>-</v>
      </c>
      <c r="J29" s="64" t="str">
        <f>J34</f>
        <v>-</v>
      </c>
      <c r="K29" s="64" t="str">
        <f>K34</f>
        <v>-</v>
      </c>
      <c r="L29" s="64" t="str">
        <f>L34</f>
        <v>-</v>
      </c>
      <c r="M29" s="64" t="str">
        <f>M34</f>
        <v>-</v>
      </c>
      <c r="N29" s="64" t="str">
        <f>N34</f>
        <v>-</v>
      </c>
      <c r="O29" s="64" t="str">
        <f>O34</f>
        <v>-</v>
      </c>
      <c r="P29" s="64" t="str">
        <f>P34</f>
        <v>-</v>
      </c>
      <c r="Q29" s="64" t="str">
        <f>Q34</f>
        <v>-</v>
      </c>
      <c r="R29" s="64" t="str">
        <f>R34</f>
        <v>-</v>
      </c>
      <c r="S29" s="64" t="str">
        <f>S34</f>
        <v>-</v>
      </c>
      <c r="T29" s="64" t="str">
        <f>T34</f>
        <v>-</v>
      </c>
      <c r="U29" s="64" t="str">
        <f>U34</f>
        <v>-</v>
      </c>
      <c r="V29" s="64" t="str">
        <f>V34</f>
        <v>-</v>
      </c>
      <c r="W29" s="64" t="str">
        <f>W34</f>
        <v>-</v>
      </c>
      <c r="X29" s="64" t="str">
        <f>X34</f>
        <v>-</v>
      </c>
      <c r="Y29" s="64" t="str">
        <f>Y34</f>
        <v>-</v>
      </c>
      <c r="Z29" s="64" t="str">
        <f>Z34</f>
        <v>-</v>
      </c>
      <c r="AA29" s="64" t="str">
        <f>AA34</f>
        <v>-</v>
      </c>
      <c r="AB29" s="64" t="str">
        <f>AB34</f>
        <v>-</v>
      </c>
      <c r="AC29" s="64" t="str">
        <f>AC34</f>
        <v>-</v>
      </c>
      <c r="AD29" s="64" t="str">
        <f>AD34</f>
        <v>-</v>
      </c>
      <c r="AE29" s="64" t="str">
        <f>AE34</f>
        <v>-</v>
      </c>
      <c r="AF29" s="64" t="str">
        <f>AF34</f>
        <v>-</v>
      </c>
      <c r="AG29" s="64" t="str">
        <f>AG34</f>
        <v>-</v>
      </c>
      <c r="AH29" s="64" t="str">
        <f>AH34</f>
        <v>-</v>
      </c>
      <c r="AI29" s="64" t="str">
        <f>AI34</f>
        <v>-</v>
      </c>
      <c r="AJ29" s="64" t="str">
        <f>AJ34</f>
        <v>-</v>
      </c>
      <c r="AK29" s="64" t="str">
        <f>AK34</f>
        <v>-</v>
      </c>
      <c r="AL29" s="64" t="str">
        <f>AL34</f>
        <v>-</v>
      </c>
      <c r="AM29" s="64" t="str">
        <f>AM34</f>
        <v>-</v>
      </c>
      <c r="AN29" s="64" t="str">
        <f>AN34</f>
        <v>-</v>
      </c>
      <c r="AO29" s="64" t="str">
        <f>AO34</f>
        <v>-</v>
      </c>
      <c r="AP29" s="64" t="str">
        <f>AP34</f>
        <v>-</v>
      </c>
      <c r="AQ29" s="64" t="str">
        <f>AQ34</f>
        <v>-</v>
      </c>
      <c r="AR29" s="64" t="str">
        <f>AR34</f>
        <v>-</v>
      </c>
      <c r="AS29" s="64" t="str">
        <f>AS34</f>
        <v>-</v>
      </c>
      <c r="AT29" s="64" t="str">
        <f>AT34</f>
        <v>-</v>
      </c>
      <c r="AU29" s="64" t="str">
        <f>AU34</f>
        <v>-</v>
      </c>
      <c r="AV29" s="64" t="str">
        <f>AV34</f>
        <v>-</v>
      </c>
      <c r="AW29" s="10"/>
      <c r="AX29" s="10"/>
      <c r="AY29" s="10"/>
      <c r="AZ29" s="10"/>
      <c r="BA29" s="10"/>
    </row>
    <row r="30" spans="1:53" x14ac:dyDescent="0.55000000000000004">
      <c r="A30" s="109"/>
      <c r="B30" s="108" t="s">
        <v>114</v>
      </c>
      <c r="C30" s="107"/>
      <c r="D30" s="128">
        <v>5</v>
      </c>
      <c r="E30" s="126">
        <v>3</v>
      </c>
      <c r="F30" s="126">
        <v>1</v>
      </c>
      <c r="G30" s="126" t="s">
        <v>2</v>
      </c>
      <c r="H30" s="126" t="s">
        <v>2</v>
      </c>
      <c r="I30" s="126">
        <v>4</v>
      </c>
      <c r="J30" s="124" t="s">
        <v>2</v>
      </c>
      <c r="K30" s="126">
        <v>2</v>
      </c>
      <c r="L30" s="126">
        <v>8</v>
      </c>
      <c r="M30" s="126">
        <v>4</v>
      </c>
      <c r="N30" s="124" t="s">
        <v>2</v>
      </c>
      <c r="O30" s="126">
        <v>2</v>
      </c>
      <c r="P30" s="126" t="s">
        <v>2</v>
      </c>
      <c r="Q30" s="126" t="s">
        <v>2</v>
      </c>
      <c r="R30" s="127">
        <v>1</v>
      </c>
      <c r="S30" s="126" t="s">
        <v>2</v>
      </c>
      <c r="T30" s="126" t="s">
        <v>2</v>
      </c>
      <c r="U30" s="126" t="s">
        <v>2</v>
      </c>
      <c r="V30" s="126" t="s">
        <v>2</v>
      </c>
      <c r="W30" s="126" t="s">
        <v>2</v>
      </c>
      <c r="X30" s="126" t="s">
        <v>2</v>
      </c>
      <c r="Y30" s="126">
        <v>1</v>
      </c>
      <c r="Z30" s="124" t="s">
        <v>2</v>
      </c>
      <c r="AA30" s="124" t="s">
        <v>2</v>
      </c>
      <c r="AB30" s="124" t="s">
        <v>2</v>
      </c>
      <c r="AC30" s="124" t="s">
        <v>2</v>
      </c>
      <c r="AD30" s="124" t="s">
        <v>2</v>
      </c>
      <c r="AE30" s="124" t="s">
        <v>2</v>
      </c>
      <c r="AF30" s="124" t="s">
        <v>2</v>
      </c>
      <c r="AG30" s="124">
        <v>9</v>
      </c>
      <c r="AH30" s="124">
        <v>2</v>
      </c>
      <c r="AI30" s="126">
        <v>1</v>
      </c>
      <c r="AJ30" s="126" t="s">
        <v>2</v>
      </c>
      <c r="AK30" s="126" t="s">
        <v>2</v>
      </c>
      <c r="AL30" s="126" t="s">
        <v>2</v>
      </c>
      <c r="AM30" s="126" t="s">
        <v>2</v>
      </c>
      <c r="AN30" s="126" t="s">
        <v>2</v>
      </c>
      <c r="AO30" s="126" t="s">
        <v>2</v>
      </c>
      <c r="AP30" s="126" t="s">
        <v>2</v>
      </c>
      <c r="AQ30" s="126" t="s">
        <v>2</v>
      </c>
      <c r="AR30" s="126" t="s">
        <v>2</v>
      </c>
      <c r="AS30" s="126" t="s">
        <v>2</v>
      </c>
      <c r="AT30" s="126">
        <v>1</v>
      </c>
      <c r="AU30" s="126" t="s">
        <v>2</v>
      </c>
      <c r="AV30" s="122">
        <v>44</v>
      </c>
      <c r="AW30" s="10"/>
      <c r="AX30" s="10"/>
      <c r="AY30" s="10"/>
      <c r="AZ30" s="10"/>
      <c r="BA30" s="10"/>
    </row>
    <row r="31" spans="1:53" x14ac:dyDescent="0.55000000000000004">
      <c r="A31" s="105"/>
      <c r="B31" s="103" t="s">
        <v>113</v>
      </c>
      <c r="C31" s="102" t="s">
        <v>111</v>
      </c>
      <c r="D31" s="126">
        <v>4</v>
      </c>
      <c r="E31" s="126">
        <v>3</v>
      </c>
      <c r="F31" s="126">
        <v>1</v>
      </c>
      <c r="G31" s="126" t="s">
        <v>2</v>
      </c>
      <c r="H31" s="126" t="s">
        <v>2</v>
      </c>
      <c r="I31" s="126">
        <v>2</v>
      </c>
      <c r="J31" s="124" t="s">
        <v>2</v>
      </c>
      <c r="K31" s="126">
        <v>2</v>
      </c>
      <c r="L31" s="126">
        <v>3</v>
      </c>
      <c r="M31" s="126">
        <v>4</v>
      </c>
      <c r="N31" s="124" t="s">
        <v>2</v>
      </c>
      <c r="O31" s="126">
        <v>2</v>
      </c>
      <c r="P31" s="126" t="s">
        <v>2</v>
      </c>
      <c r="Q31" s="126" t="s">
        <v>2</v>
      </c>
      <c r="R31" s="126">
        <v>1</v>
      </c>
      <c r="S31" s="126" t="s">
        <v>2</v>
      </c>
      <c r="T31" s="126" t="s">
        <v>2</v>
      </c>
      <c r="U31" s="126" t="s">
        <v>2</v>
      </c>
      <c r="V31" s="126" t="s">
        <v>2</v>
      </c>
      <c r="W31" s="126" t="s">
        <v>2</v>
      </c>
      <c r="X31" s="126" t="s">
        <v>2</v>
      </c>
      <c r="Y31" s="126">
        <v>1</v>
      </c>
      <c r="Z31" s="124" t="s">
        <v>2</v>
      </c>
      <c r="AA31" s="124" t="s">
        <v>2</v>
      </c>
      <c r="AB31" s="124" t="s">
        <v>2</v>
      </c>
      <c r="AC31" s="124" t="s">
        <v>2</v>
      </c>
      <c r="AD31" s="124" t="s">
        <v>2</v>
      </c>
      <c r="AE31" s="124" t="s">
        <v>2</v>
      </c>
      <c r="AF31" s="124" t="s">
        <v>2</v>
      </c>
      <c r="AG31" s="124">
        <v>9</v>
      </c>
      <c r="AH31" s="124">
        <v>2</v>
      </c>
      <c r="AI31" s="126">
        <v>1</v>
      </c>
      <c r="AJ31" s="126" t="s">
        <v>2</v>
      </c>
      <c r="AK31" s="126" t="s">
        <v>2</v>
      </c>
      <c r="AL31" s="126" t="s">
        <v>2</v>
      </c>
      <c r="AM31" s="126" t="s">
        <v>2</v>
      </c>
      <c r="AN31" s="126" t="s">
        <v>2</v>
      </c>
      <c r="AO31" s="126" t="s">
        <v>2</v>
      </c>
      <c r="AP31" s="126" t="s">
        <v>2</v>
      </c>
      <c r="AQ31" s="126" t="s">
        <v>2</v>
      </c>
      <c r="AR31" s="126" t="s">
        <v>2</v>
      </c>
      <c r="AS31" s="126" t="s">
        <v>2</v>
      </c>
      <c r="AT31" s="126" t="s">
        <v>2</v>
      </c>
      <c r="AU31" s="126" t="s">
        <v>2</v>
      </c>
      <c r="AV31" s="122">
        <v>35</v>
      </c>
      <c r="AW31" s="10"/>
      <c r="AX31" s="10"/>
      <c r="AY31" s="10"/>
      <c r="AZ31" s="10"/>
      <c r="BA31" s="10"/>
    </row>
    <row r="32" spans="1:53" x14ac:dyDescent="0.55000000000000004">
      <c r="A32" s="105" t="s">
        <v>115</v>
      </c>
      <c r="B32" s="97"/>
      <c r="C32" s="102" t="s">
        <v>110</v>
      </c>
      <c r="D32" s="126" t="s">
        <v>2</v>
      </c>
      <c r="E32" s="126" t="s">
        <v>2</v>
      </c>
      <c r="F32" s="126" t="s">
        <v>2</v>
      </c>
      <c r="G32" s="126" t="s">
        <v>2</v>
      </c>
      <c r="H32" s="126" t="s">
        <v>2</v>
      </c>
      <c r="I32" s="126" t="s">
        <v>2</v>
      </c>
      <c r="J32" s="124" t="s">
        <v>2</v>
      </c>
      <c r="K32" s="126" t="s">
        <v>2</v>
      </c>
      <c r="L32" s="126" t="s">
        <v>2</v>
      </c>
      <c r="M32" s="126" t="s">
        <v>2</v>
      </c>
      <c r="N32" s="124" t="s">
        <v>2</v>
      </c>
      <c r="O32" s="126" t="s">
        <v>2</v>
      </c>
      <c r="P32" s="126" t="s">
        <v>2</v>
      </c>
      <c r="Q32" s="126" t="s">
        <v>2</v>
      </c>
      <c r="R32" s="126" t="s">
        <v>2</v>
      </c>
      <c r="S32" s="126" t="s">
        <v>2</v>
      </c>
      <c r="T32" s="126" t="s">
        <v>2</v>
      </c>
      <c r="U32" s="126" t="s">
        <v>2</v>
      </c>
      <c r="V32" s="126" t="s">
        <v>2</v>
      </c>
      <c r="W32" s="126" t="s">
        <v>2</v>
      </c>
      <c r="X32" s="126" t="s">
        <v>2</v>
      </c>
      <c r="Y32" s="126" t="s">
        <v>2</v>
      </c>
      <c r="Z32" s="124" t="s">
        <v>2</v>
      </c>
      <c r="AA32" s="124" t="s">
        <v>2</v>
      </c>
      <c r="AB32" s="124" t="s">
        <v>2</v>
      </c>
      <c r="AC32" s="124" t="s">
        <v>2</v>
      </c>
      <c r="AD32" s="124" t="s">
        <v>2</v>
      </c>
      <c r="AE32" s="124" t="s">
        <v>2</v>
      </c>
      <c r="AF32" s="124" t="s">
        <v>2</v>
      </c>
      <c r="AG32" s="124" t="s">
        <v>2</v>
      </c>
      <c r="AH32" s="124" t="s">
        <v>2</v>
      </c>
      <c r="AI32" s="126" t="s">
        <v>2</v>
      </c>
      <c r="AJ32" s="126" t="s">
        <v>2</v>
      </c>
      <c r="AK32" s="126" t="s">
        <v>2</v>
      </c>
      <c r="AL32" s="126" t="s">
        <v>2</v>
      </c>
      <c r="AM32" s="126" t="s">
        <v>2</v>
      </c>
      <c r="AN32" s="126" t="s">
        <v>2</v>
      </c>
      <c r="AO32" s="126" t="s">
        <v>2</v>
      </c>
      <c r="AP32" s="126" t="s">
        <v>2</v>
      </c>
      <c r="AQ32" s="126" t="s">
        <v>2</v>
      </c>
      <c r="AR32" s="126" t="s">
        <v>2</v>
      </c>
      <c r="AS32" s="126" t="s">
        <v>2</v>
      </c>
      <c r="AT32" s="126" t="s">
        <v>2</v>
      </c>
      <c r="AU32" s="126" t="s">
        <v>2</v>
      </c>
      <c r="AV32" s="126" t="s">
        <v>2</v>
      </c>
      <c r="AW32" s="10"/>
      <c r="AX32" s="10"/>
      <c r="AY32" s="10"/>
      <c r="AZ32" s="10"/>
      <c r="BA32" s="10"/>
    </row>
    <row r="33" spans="1:53" x14ac:dyDescent="0.55000000000000004">
      <c r="A33" s="104"/>
      <c r="B33" s="103" t="s">
        <v>112</v>
      </c>
      <c r="C33" s="102" t="s">
        <v>111</v>
      </c>
      <c r="D33" s="126">
        <v>1</v>
      </c>
      <c r="E33" s="126">
        <v>3</v>
      </c>
      <c r="F33" s="126">
        <v>1</v>
      </c>
      <c r="G33" s="126" t="s">
        <v>2</v>
      </c>
      <c r="H33" s="126" t="s">
        <v>2</v>
      </c>
      <c r="I33" s="126">
        <v>2</v>
      </c>
      <c r="J33" s="124" t="s">
        <v>2</v>
      </c>
      <c r="K33" s="126">
        <v>2</v>
      </c>
      <c r="L33" s="126">
        <v>5</v>
      </c>
      <c r="M33" s="126" t="s">
        <v>2</v>
      </c>
      <c r="N33" s="124" t="s">
        <v>2</v>
      </c>
      <c r="O33" s="126">
        <v>2</v>
      </c>
      <c r="P33" s="124" t="s">
        <v>2</v>
      </c>
      <c r="Q33" s="124" t="s">
        <v>2</v>
      </c>
      <c r="R33" s="127">
        <v>1</v>
      </c>
      <c r="S33" s="124" t="s">
        <v>2</v>
      </c>
      <c r="T33" s="124" t="s">
        <v>2</v>
      </c>
      <c r="U33" s="124" t="s">
        <v>2</v>
      </c>
      <c r="V33" s="124" t="s">
        <v>2</v>
      </c>
      <c r="W33" s="124" t="s">
        <v>2</v>
      </c>
      <c r="X33" s="124" t="s">
        <v>2</v>
      </c>
      <c r="Y33" s="126">
        <v>1</v>
      </c>
      <c r="Z33" s="124" t="s">
        <v>2</v>
      </c>
      <c r="AA33" s="124" t="s">
        <v>2</v>
      </c>
      <c r="AB33" s="124" t="s">
        <v>2</v>
      </c>
      <c r="AC33" s="124" t="s">
        <v>2</v>
      </c>
      <c r="AD33" s="124" t="s">
        <v>2</v>
      </c>
      <c r="AE33" s="124" t="s">
        <v>2</v>
      </c>
      <c r="AF33" s="124" t="s">
        <v>2</v>
      </c>
      <c r="AG33" s="124" t="s">
        <v>2</v>
      </c>
      <c r="AH33" s="124">
        <v>2</v>
      </c>
      <c r="AI33" s="126">
        <v>1</v>
      </c>
      <c r="AJ33" s="124" t="s">
        <v>2</v>
      </c>
      <c r="AK33" s="124" t="s">
        <v>2</v>
      </c>
      <c r="AL33" s="124" t="s">
        <v>2</v>
      </c>
      <c r="AM33" s="124" t="s">
        <v>2</v>
      </c>
      <c r="AN33" s="124" t="s">
        <v>2</v>
      </c>
      <c r="AO33" s="124" t="s">
        <v>2</v>
      </c>
      <c r="AP33" s="124" t="s">
        <v>2</v>
      </c>
      <c r="AQ33" s="124" t="s">
        <v>2</v>
      </c>
      <c r="AR33" s="126" t="s">
        <v>2</v>
      </c>
      <c r="AS33" s="126" t="s">
        <v>2</v>
      </c>
      <c r="AT33" s="126">
        <v>1</v>
      </c>
      <c r="AU33" s="126" t="s">
        <v>2</v>
      </c>
      <c r="AV33" s="122">
        <v>22</v>
      </c>
      <c r="AW33" s="10"/>
      <c r="AX33" s="10"/>
      <c r="AY33" s="10"/>
      <c r="AZ33" s="10"/>
      <c r="BA33" s="10"/>
    </row>
    <row r="34" spans="1:53" s="74" customFormat="1" ht="13.5" customHeight="1" x14ac:dyDescent="0.55000000000000004">
      <c r="A34" s="98"/>
      <c r="B34" s="97"/>
      <c r="C34" s="96" t="s">
        <v>110</v>
      </c>
      <c r="D34" s="124" t="s">
        <v>2</v>
      </c>
      <c r="E34" s="124" t="s">
        <v>2</v>
      </c>
      <c r="F34" s="125" t="s">
        <v>2</v>
      </c>
      <c r="G34" s="124" t="s">
        <v>2</v>
      </c>
      <c r="H34" s="124" t="s">
        <v>2</v>
      </c>
      <c r="I34" s="124" t="s">
        <v>2</v>
      </c>
      <c r="J34" s="124" t="s">
        <v>2</v>
      </c>
      <c r="K34" s="124" t="s">
        <v>2</v>
      </c>
      <c r="L34" s="124" t="s">
        <v>2</v>
      </c>
      <c r="M34" s="124" t="s">
        <v>2</v>
      </c>
      <c r="N34" s="124" t="s">
        <v>2</v>
      </c>
      <c r="O34" s="124" t="s">
        <v>2</v>
      </c>
      <c r="P34" s="124" t="s">
        <v>2</v>
      </c>
      <c r="Q34" s="124" t="s">
        <v>2</v>
      </c>
      <c r="R34" s="124" t="s">
        <v>2</v>
      </c>
      <c r="S34" s="124" t="s">
        <v>2</v>
      </c>
      <c r="T34" s="124" t="s">
        <v>2</v>
      </c>
      <c r="U34" s="124" t="s">
        <v>2</v>
      </c>
      <c r="V34" s="124" t="s">
        <v>2</v>
      </c>
      <c r="W34" s="124" t="s">
        <v>2</v>
      </c>
      <c r="X34" s="124" t="s">
        <v>2</v>
      </c>
      <c r="Y34" s="124" t="s">
        <v>2</v>
      </c>
      <c r="Z34" s="124" t="s">
        <v>2</v>
      </c>
      <c r="AA34" s="124" t="s">
        <v>2</v>
      </c>
      <c r="AB34" s="124" t="s">
        <v>2</v>
      </c>
      <c r="AC34" s="124" t="s">
        <v>2</v>
      </c>
      <c r="AD34" s="124" t="s">
        <v>2</v>
      </c>
      <c r="AE34" s="124" t="s">
        <v>2</v>
      </c>
      <c r="AF34" s="124" t="s">
        <v>2</v>
      </c>
      <c r="AG34" s="124" t="s">
        <v>2</v>
      </c>
      <c r="AH34" s="124" t="s">
        <v>2</v>
      </c>
      <c r="AI34" s="124" t="s">
        <v>2</v>
      </c>
      <c r="AJ34" s="124" t="s">
        <v>2</v>
      </c>
      <c r="AK34" s="124" t="s">
        <v>2</v>
      </c>
      <c r="AL34" s="124" t="s">
        <v>2</v>
      </c>
      <c r="AM34" s="124" t="s">
        <v>2</v>
      </c>
      <c r="AN34" s="124" t="s">
        <v>2</v>
      </c>
      <c r="AO34" s="124" t="s">
        <v>2</v>
      </c>
      <c r="AP34" s="124" t="s">
        <v>2</v>
      </c>
      <c r="AQ34" s="124" t="s">
        <v>2</v>
      </c>
      <c r="AR34" s="124" t="s">
        <v>2</v>
      </c>
      <c r="AS34" s="124" t="s">
        <v>2</v>
      </c>
      <c r="AT34" s="124" t="s">
        <v>2</v>
      </c>
      <c r="AU34" s="123" t="s">
        <v>2</v>
      </c>
      <c r="AV34" s="122" t="s">
        <v>2</v>
      </c>
    </row>
    <row r="35" spans="1:53" s="74" customFormat="1" ht="30" customHeight="1" x14ac:dyDescent="0.55000000000000004">
      <c r="A35" s="121" t="s">
        <v>11</v>
      </c>
      <c r="B35" s="120" t="s">
        <v>114</v>
      </c>
      <c r="C35" s="119"/>
      <c r="D35" s="118">
        <f>D40</f>
        <v>9</v>
      </c>
      <c r="E35" s="118" t="str">
        <f>E40</f>
        <v>-</v>
      </c>
      <c r="F35" s="118">
        <f>F40</f>
        <v>1</v>
      </c>
      <c r="G35" s="118" t="str">
        <f>G40</f>
        <v>-</v>
      </c>
      <c r="H35" s="118" t="str">
        <f>H40</f>
        <v>-</v>
      </c>
      <c r="I35" s="118" t="str">
        <f>I40</f>
        <v>-</v>
      </c>
      <c r="J35" s="118" t="str">
        <f>J40</f>
        <v>-</v>
      </c>
      <c r="K35" s="118">
        <f>K40</f>
        <v>2</v>
      </c>
      <c r="L35" s="118">
        <f>L40</f>
        <v>5</v>
      </c>
      <c r="M35" s="118">
        <f>M40</f>
        <v>5</v>
      </c>
      <c r="N35" s="118" t="str">
        <f>N40</f>
        <v>-</v>
      </c>
      <c r="O35" s="118">
        <f>O40</f>
        <v>2</v>
      </c>
      <c r="P35" s="118">
        <f>P40</f>
        <v>2</v>
      </c>
      <c r="Q35" s="118" t="str">
        <f>Q40</f>
        <v>-</v>
      </c>
      <c r="R35" s="118">
        <f>R40</f>
        <v>1</v>
      </c>
      <c r="S35" s="118" t="str">
        <f>S40</f>
        <v>-</v>
      </c>
      <c r="T35" s="118">
        <f>T40</f>
        <v>8</v>
      </c>
      <c r="U35" s="118" t="str">
        <f>U40</f>
        <v>-</v>
      </c>
      <c r="V35" s="118" t="str">
        <f>V40</f>
        <v>-</v>
      </c>
      <c r="W35" s="118" t="str">
        <f>W40</f>
        <v>-</v>
      </c>
      <c r="X35" s="118" t="str">
        <f>X40</f>
        <v>-</v>
      </c>
      <c r="Y35" s="118">
        <f>Y40</f>
        <v>1</v>
      </c>
      <c r="Z35" s="118" t="str">
        <f>Z40</f>
        <v>-</v>
      </c>
      <c r="AA35" s="118" t="str">
        <f>AA40</f>
        <v>-</v>
      </c>
      <c r="AB35" s="118" t="str">
        <f>AB40</f>
        <v>-</v>
      </c>
      <c r="AC35" s="118" t="str">
        <f>AC40</f>
        <v>-</v>
      </c>
      <c r="AD35" s="118" t="str">
        <f>AD40</f>
        <v>-</v>
      </c>
      <c r="AE35" s="118" t="str">
        <f>AE40</f>
        <v>-</v>
      </c>
      <c r="AF35" s="118" t="str">
        <f>AF40</f>
        <v>-</v>
      </c>
      <c r="AG35" s="118" t="str">
        <f>AG40</f>
        <v>-</v>
      </c>
      <c r="AH35" s="118">
        <f>AH40</f>
        <v>2</v>
      </c>
      <c r="AI35" s="118" t="str">
        <f>AI40</f>
        <v>-</v>
      </c>
      <c r="AJ35" s="118" t="str">
        <f>AJ40</f>
        <v>-</v>
      </c>
      <c r="AK35" s="118" t="str">
        <f>AK40</f>
        <v>-</v>
      </c>
      <c r="AL35" s="118" t="str">
        <f>AL40</f>
        <v>-</v>
      </c>
      <c r="AM35" s="118" t="str">
        <f>AM40</f>
        <v>-</v>
      </c>
      <c r="AN35" s="118" t="str">
        <f>AN40</f>
        <v>-</v>
      </c>
      <c r="AO35" s="118" t="str">
        <f>AO40</f>
        <v>-</v>
      </c>
      <c r="AP35" s="118" t="str">
        <f>AP40</f>
        <v>-</v>
      </c>
      <c r="AQ35" s="118" t="str">
        <f>AQ40</f>
        <v>-</v>
      </c>
      <c r="AR35" s="118" t="str">
        <f>AR40</f>
        <v>-</v>
      </c>
      <c r="AS35" s="118">
        <f>AS40</f>
        <v>5</v>
      </c>
      <c r="AT35" s="118">
        <f>AT40</f>
        <v>1</v>
      </c>
      <c r="AU35" s="118" t="str">
        <f>AU40</f>
        <v>-</v>
      </c>
      <c r="AV35" s="118">
        <f>AV40</f>
        <v>44</v>
      </c>
    </row>
    <row r="36" spans="1:53" s="74" customFormat="1" ht="13.5" customHeight="1" x14ac:dyDescent="0.55000000000000004">
      <c r="A36" s="117"/>
      <c r="B36" s="116" t="s">
        <v>113</v>
      </c>
      <c r="C36" s="115" t="s">
        <v>111</v>
      </c>
      <c r="D36" s="114">
        <f>D41</f>
        <v>16</v>
      </c>
      <c r="E36" s="114" t="str">
        <f>E41</f>
        <v>-</v>
      </c>
      <c r="F36" s="114">
        <f>F41</f>
        <v>2</v>
      </c>
      <c r="G36" s="114" t="str">
        <f>G41</f>
        <v>-</v>
      </c>
      <c r="H36" s="114" t="str">
        <f>H41</f>
        <v>-</v>
      </c>
      <c r="I36" s="114" t="str">
        <f>I41</f>
        <v>-</v>
      </c>
      <c r="J36" s="114" t="str">
        <f>J41</f>
        <v>-</v>
      </c>
      <c r="K36" s="114">
        <f>K41</f>
        <v>6</v>
      </c>
      <c r="L36" s="114" t="str">
        <f>L41</f>
        <v>-</v>
      </c>
      <c r="M36" s="114">
        <f>M41</f>
        <v>45</v>
      </c>
      <c r="N36" s="114" t="str">
        <f>N41</f>
        <v>-</v>
      </c>
      <c r="O36" s="114">
        <f>O41</f>
        <v>2</v>
      </c>
      <c r="P36" s="114" t="str">
        <f>P41</f>
        <v>-</v>
      </c>
      <c r="Q36" s="114" t="str">
        <f>Q41</f>
        <v>-</v>
      </c>
      <c r="R36" s="114">
        <f>R41</f>
        <v>1</v>
      </c>
      <c r="S36" s="114" t="str">
        <f>S41</f>
        <v>-</v>
      </c>
      <c r="T36" s="114">
        <f>T41</f>
        <v>72</v>
      </c>
      <c r="U36" s="114" t="str">
        <f>U41</f>
        <v>-</v>
      </c>
      <c r="V36" s="114" t="str">
        <f>V41</f>
        <v>-</v>
      </c>
      <c r="W36" s="114" t="str">
        <f>W41</f>
        <v>-</v>
      </c>
      <c r="X36" s="114" t="str">
        <f>X41</f>
        <v>-</v>
      </c>
      <c r="Y36" s="114">
        <f>Y41</f>
        <v>2</v>
      </c>
      <c r="Z36" s="114" t="str">
        <f>Z41</f>
        <v>-</v>
      </c>
      <c r="AA36" s="114" t="str">
        <f>AA41</f>
        <v>-</v>
      </c>
      <c r="AB36" s="114" t="str">
        <f>AB41</f>
        <v>-</v>
      </c>
      <c r="AC36" s="114" t="str">
        <f>AC41</f>
        <v>-</v>
      </c>
      <c r="AD36" s="114" t="str">
        <f>AD41</f>
        <v>-</v>
      </c>
      <c r="AE36" s="114" t="str">
        <f>AE41</f>
        <v>-</v>
      </c>
      <c r="AF36" s="114" t="str">
        <f>AF41</f>
        <v>-</v>
      </c>
      <c r="AG36" s="114" t="str">
        <f>AG41</f>
        <v>-</v>
      </c>
      <c r="AH36" s="114">
        <f>AH41</f>
        <v>4</v>
      </c>
      <c r="AI36" s="114" t="str">
        <f>AI41</f>
        <v>-</v>
      </c>
      <c r="AJ36" s="114" t="str">
        <f>AJ41</f>
        <v>-</v>
      </c>
      <c r="AK36" s="114" t="str">
        <f>AK41</f>
        <v>-</v>
      </c>
      <c r="AL36" s="114" t="str">
        <f>AL41</f>
        <v>-</v>
      </c>
      <c r="AM36" s="114" t="str">
        <f>AM41</f>
        <v>-</v>
      </c>
      <c r="AN36" s="114" t="str">
        <f>AN41</f>
        <v>-</v>
      </c>
      <c r="AO36" s="114" t="str">
        <f>AO41</f>
        <v>-</v>
      </c>
      <c r="AP36" s="114" t="str">
        <f>AP41</f>
        <v>-</v>
      </c>
      <c r="AQ36" s="114" t="str">
        <f>AQ41</f>
        <v>-</v>
      </c>
      <c r="AR36" s="114" t="str">
        <f>AR41</f>
        <v>-</v>
      </c>
      <c r="AS36" s="114" t="str">
        <f>AS41</f>
        <v>-</v>
      </c>
      <c r="AT36" s="114" t="str">
        <f>AT41</f>
        <v>-</v>
      </c>
      <c r="AU36" s="114" t="str">
        <f>AU41</f>
        <v>-</v>
      </c>
      <c r="AV36" s="114">
        <f>AV41</f>
        <v>150</v>
      </c>
    </row>
    <row r="37" spans="1:53" s="74" customFormat="1" ht="13.5" customHeight="1" x14ac:dyDescent="0.55000000000000004">
      <c r="A37" s="117"/>
      <c r="B37" s="112"/>
      <c r="C37" s="115" t="s">
        <v>110</v>
      </c>
      <c r="D37" s="114" t="str">
        <f>D42</f>
        <v>-</v>
      </c>
      <c r="E37" s="114" t="str">
        <f>E42</f>
        <v>-</v>
      </c>
      <c r="F37" s="114" t="str">
        <f>F42</f>
        <v>-</v>
      </c>
      <c r="G37" s="114" t="str">
        <f>G42</f>
        <v>-</v>
      </c>
      <c r="H37" s="114" t="str">
        <f>H42</f>
        <v>-</v>
      </c>
      <c r="I37" s="114" t="str">
        <f>I42</f>
        <v>-</v>
      </c>
      <c r="J37" s="114" t="str">
        <f>J42</f>
        <v>-</v>
      </c>
      <c r="K37" s="114" t="str">
        <f>K42</f>
        <v>-</v>
      </c>
      <c r="L37" s="114" t="str">
        <f>L42</f>
        <v>-</v>
      </c>
      <c r="M37" s="114">
        <f>M42</f>
        <v>1</v>
      </c>
      <c r="N37" s="114" t="str">
        <f>N42</f>
        <v>-</v>
      </c>
      <c r="O37" s="114" t="str">
        <f>O42</f>
        <v>-</v>
      </c>
      <c r="P37" s="114" t="str">
        <f>P42</f>
        <v>-</v>
      </c>
      <c r="Q37" s="114" t="str">
        <f>Q42</f>
        <v>-</v>
      </c>
      <c r="R37" s="114" t="str">
        <f>R42</f>
        <v>-</v>
      </c>
      <c r="S37" s="114" t="str">
        <f>S42</f>
        <v>-</v>
      </c>
      <c r="T37" s="114" t="str">
        <f>T42</f>
        <v>-</v>
      </c>
      <c r="U37" s="114" t="str">
        <f>U42</f>
        <v>-</v>
      </c>
      <c r="V37" s="114" t="str">
        <f>V42</f>
        <v>-</v>
      </c>
      <c r="W37" s="114" t="str">
        <f>W42</f>
        <v>-</v>
      </c>
      <c r="X37" s="114" t="str">
        <f>X42</f>
        <v>-</v>
      </c>
      <c r="Y37" s="114" t="str">
        <f>Y42</f>
        <v>-</v>
      </c>
      <c r="Z37" s="114" t="str">
        <f>Z42</f>
        <v>-</v>
      </c>
      <c r="AA37" s="114" t="str">
        <f>AA42</f>
        <v>-</v>
      </c>
      <c r="AB37" s="114" t="str">
        <f>AB42</f>
        <v>-</v>
      </c>
      <c r="AC37" s="114" t="str">
        <f>AC42</f>
        <v>-</v>
      </c>
      <c r="AD37" s="114" t="str">
        <f>AD42</f>
        <v>-</v>
      </c>
      <c r="AE37" s="114" t="str">
        <f>AE42</f>
        <v>-</v>
      </c>
      <c r="AF37" s="114" t="str">
        <f>AF42</f>
        <v>-</v>
      </c>
      <c r="AG37" s="114" t="str">
        <f>AG42</f>
        <v>-</v>
      </c>
      <c r="AH37" s="114" t="str">
        <f>AH42</f>
        <v>-</v>
      </c>
      <c r="AI37" s="114" t="str">
        <f>AI42</f>
        <v>-</v>
      </c>
      <c r="AJ37" s="114" t="str">
        <f>AJ42</f>
        <v>-</v>
      </c>
      <c r="AK37" s="114" t="str">
        <f>AK42</f>
        <v>-</v>
      </c>
      <c r="AL37" s="114" t="str">
        <f>AL42</f>
        <v>-</v>
      </c>
      <c r="AM37" s="114" t="str">
        <f>AM42</f>
        <v>-</v>
      </c>
      <c r="AN37" s="114" t="str">
        <f>AN42</f>
        <v>-</v>
      </c>
      <c r="AO37" s="114" t="str">
        <f>AO42</f>
        <v>-</v>
      </c>
      <c r="AP37" s="114" t="str">
        <f>AP42</f>
        <v>-</v>
      </c>
      <c r="AQ37" s="114" t="str">
        <f>AQ42</f>
        <v>-</v>
      </c>
      <c r="AR37" s="114" t="str">
        <f>AR42</f>
        <v>-</v>
      </c>
      <c r="AS37" s="114" t="str">
        <f>AS42</f>
        <v>-</v>
      </c>
      <c r="AT37" s="114" t="str">
        <f>AT42</f>
        <v>-</v>
      </c>
      <c r="AU37" s="114" t="str">
        <f>AU42</f>
        <v>-</v>
      </c>
      <c r="AV37" s="114">
        <f>AV42</f>
        <v>1</v>
      </c>
    </row>
    <row r="38" spans="1:53" s="74" customFormat="1" ht="13.5" customHeight="1" x14ac:dyDescent="0.55000000000000004">
      <c r="A38" s="117"/>
      <c r="B38" s="116" t="s">
        <v>112</v>
      </c>
      <c r="C38" s="115" t="s">
        <v>111</v>
      </c>
      <c r="D38" s="114">
        <f>D43</f>
        <v>10</v>
      </c>
      <c r="E38" s="114" t="str">
        <f>E43</f>
        <v>-</v>
      </c>
      <c r="F38" s="114">
        <f>F43</f>
        <v>13</v>
      </c>
      <c r="G38" s="114" t="str">
        <f>G43</f>
        <v>-</v>
      </c>
      <c r="H38" s="114" t="str">
        <f>H43</f>
        <v>-</v>
      </c>
      <c r="I38" s="114" t="str">
        <f>I43</f>
        <v>-</v>
      </c>
      <c r="J38" s="114" t="str">
        <f>J43</f>
        <v>-</v>
      </c>
      <c r="K38" s="114">
        <f>K43</f>
        <v>2</v>
      </c>
      <c r="L38" s="114">
        <f>L43</f>
        <v>318</v>
      </c>
      <c r="M38" s="114" t="str">
        <f>M43</f>
        <v>-</v>
      </c>
      <c r="N38" s="114" t="str">
        <f>N43</f>
        <v>-</v>
      </c>
      <c r="O38" s="114">
        <f>O43</f>
        <v>12</v>
      </c>
      <c r="P38" s="114">
        <f>P43</f>
        <v>8</v>
      </c>
      <c r="Q38" s="114" t="str">
        <f>Q43</f>
        <v>-</v>
      </c>
      <c r="R38" s="114">
        <f>R43</f>
        <v>41</v>
      </c>
      <c r="S38" s="114" t="str">
        <f>S43</f>
        <v>-</v>
      </c>
      <c r="T38" s="114" t="str">
        <f>T43</f>
        <v>-</v>
      </c>
      <c r="U38" s="114" t="str">
        <f>U43</f>
        <v>-</v>
      </c>
      <c r="V38" s="114" t="str">
        <f>V43</f>
        <v>-</v>
      </c>
      <c r="W38" s="114" t="str">
        <f>W43</f>
        <v>-</v>
      </c>
      <c r="X38" s="114" t="str">
        <f>X43</f>
        <v>-</v>
      </c>
      <c r="Y38" s="114">
        <f>Y43</f>
        <v>4</v>
      </c>
      <c r="Z38" s="114" t="str">
        <f>Z43</f>
        <v>-</v>
      </c>
      <c r="AA38" s="114" t="str">
        <f>AA43</f>
        <v>-</v>
      </c>
      <c r="AB38" s="114" t="str">
        <f>AB43</f>
        <v>-</v>
      </c>
      <c r="AC38" s="114" t="str">
        <f>AC43</f>
        <v>-</v>
      </c>
      <c r="AD38" s="114" t="str">
        <f>AD43</f>
        <v>-</v>
      </c>
      <c r="AE38" s="114" t="str">
        <f>AE43</f>
        <v>-</v>
      </c>
      <c r="AF38" s="114" t="str">
        <f>AF43</f>
        <v>-</v>
      </c>
      <c r="AG38" s="114" t="str">
        <f>AG43</f>
        <v>-</v>
      </c>
      <c r="AH38" s="114" t="str">
        <f>AH43</f>
        <v>-</v>
      </c>
      <c r="AI38" s="114" t="str">
        <f>AI43</f>
        <v>-</v>
      </c>
      <c r="AJ38" s="114" t="str">
        <f>AJ43</f>
        <v>-</v>
      </c>
      <c r="AK38" s="114" t="str">
        <f>AK43</f>
        <v>-</v>
      </c>
      <c r="AL38" s="114" t="str">
        <f>AL43</f>
        <v>-</v>
      </c>
      <c r="AM38" s="114" t="str">
        <f>AM43</f>
        <v>-</v>
      </c>
      <c r="AN38" s="114" t="str">
        <f>AN43</f>
        <v>-</v>
      </c>
      <c r="AO38" s="114" t="str">
        <f>AO43</f>
        <v>-</v>
      </c>
      <c r="AP38" s="114" t="str">
        <f>AP43</f>
        <v>-</v>
      </c>
      <c r="AQ38" s="114" t="str">
        <f>AQ43</f>
        <v>-</v>
      </c>
      <c r="AR38" s="114" t="str">
        <f>AR43</f>
        <v>-</v>
      </c>
      <c r="AS38" s="114">
        <f>AS43</f>
        <v>5</v>
      </c>
      <c r="AT38" s="114">
        <f>AT43</f>
        <v>13</v>
      </c>
      <c r="AU38" s="114" t="str">
        <f>AU43</f>
        <v>-</v>
      </c>
      <c r="AV38" s="114">
        <f>AV43</f>
        <v>426</v>
      </c>
    </row>
    <row r="39" spans="1:53" s="74" customFormat="1" ht="13.5" customHeight="1" x14ac:dyDescent="0.55000000000000004">
      <c r="A39" s="113"/>
      <c r="B39" s="112"/>
      <c r="C39" s="111" t="s">
        <v>110</v>
      </c>
      <c r="D39" s="110" t="str">
        <f>D44</f>
        <v>-</v>
      </c>
      <c r="E39" s="110" t="str">
        <f>E44</f>
        <v>-</v>
      </c>
      <c r="F39" s="110" t="str">
        <f>F44</f>
        <v>-</v>
      </c>
      <c r="G39" s="110" t="str">
        <f>G44</f>
        <v>-</v>
      </c>
      <c r="H39" s="110" t="str">
        <f>H44</f>
        <v>-</v>
      </c>
      <c r="I39" s="110" t="str">
        <f>I44</f>
        <v>-</v>
      </c>
      <c r="J39" s="110" t="str">
        <f>J44</f>
        <v>-</v>
      </c>
      <c r="K39" s="110" t="str">
        <f>K44</f>
        <v>-</v>
      </c>
      <c r="L39" s="110" t="str">
        <f>L44</f>
        <v>-</v>
      </c>
      <c r="M39" s="110" t="str">
        <f>M44</f>
        <v>-</v>
      </c>
      <c r="N39" s="110" t="str">
        <f>N44</f>
        <v>-</v>
      </c>
      <c r="O39" s="110" t="str">
        <f>O44</f>
        <v>-</v>
      </c>
      <c r="P39" s="110" t="str">
        <f>P44</f>
        <v>-</v>
      </c>
      <c r="Q39" s="110" t="str">
        <f>Q44</f>
        <v>-</v>
      </c>
      <c r="R39" s="110" t="str">
        <f>R44</f>
        <v>-</v>
      </c>
      <c r="S39" s="110" t="str">
        <f>S44</f>
        <v>-</v>
      </c>
      <c r="T39" s="110" t="str">
        <f>T44</f>
        <v>-</v>
      </c>
      <c r="U39" s="110" t="str">
        <f>U44</f>
        <v>-</v>
      </c>
      <c r="V39" s="110" t="str">
        <f>V44</f>
        <v>-</v>
      </c>
      <c r="W39" s="110" t="str">
        <f>W44</f>
        <v>-</v>
      </c>
      <c r="X39" s="110" t="str">
        <f>X44</f>
        <v>-</v>
      </c>
      <c r="Y39" s="110" t="str">
        <f>Y44</f>
        <v>-</v>
      </c>
      <c r="Z39" s="110" t="str">
        <f>Z44</f>
        <v>-</v>
      </c>
      <c r="AA39" s="110" t="str">
        <f>AA44</f>
        <v>-</v>
      </c>
      <c r="AB39" s="110" t="str">
        <f>AB44</f>
        <v>-</v>
      </c>
      <c r="AC39" s="110" t="str">
        <f>AC44</f>
        <v>-</v>
      </c>
      <c r="AD39" s="110" t="str">
        <f>AD44</f>
        <v>-</v>
      </c>
      <c r="AE39" s="110" t="str">
        <f>AE44</f>
        <v>-</v>
      </c>
      <c r="AF39" s="110" t="str">
        <f>AF44</f>
        <v>-</v>
      </c>
      <c r="AG39" s="110" t="str">
        <f>AG44</f>
        <v>-</v>
      </c>
      <c r="AH39" s="110" t="str">
        <f>AH44</f>
        <v>-</v>
      </c>
      <c r="AI39" s="110" t="str">
        <f>AI44</f>
        <v>-</v>
      </c>
      <c r="AJ39" s="110" t="str">
        <f>AJ44</f>
        <v>-</v>
      </c>
      <c r="AK39" s="110" t="str">
        <f>AK44</f>
        <v>-</v>
      </c>
      <c r="AL39" s="110" t="str">
        <f>AL44</f>
        <v>-</v>
      </c>
      <c r="AM39" s="110" t="str">
        <f>AM44</f>
        <v>-</v>
      </c>
      <c r="AN39" s="110" t="str">
        <f>AN44</f>
        <v>-</v>
      </c>
      <c r="AO39" s="110" t="str">
        <f>AO44</f>
        <v>-</v>
      </c>
      <c r="AP39" s="110" t="str">
        <f>AP44</f>
        <v>-</v>
      </c>
      <c r="AQ39" s="110" t="str">
        <f>AQ44</f>
        <v>-</v>
      </c>
      <c r="AR39" s="110" t="str">
        <f>AR44</f>
        <v>-</v>
      </c>
      <c r="AS39" s="110" t="str">
        <f>AS44</f>
        <v>-</v>
      </c>
      <c r="AT39" s="110" t="str">
        <f>AT44</f>
        <v>-</v>
      </c>
      <c r="AU39" s="110" t="str">
        <f>AU44</f>
        <v>-</v>
      </c>
      <c r="AV39" s="110" t="str">
        <f>AV44</f>
        <v>-</v>
      </c>
    </row>
    <row r="40" spans="1:53" s="74" customFormat="1" ht="13.5" customHeight="1" x14ac:dyDescent="0.55000000000000004">
      <c r="A40" s="109"/>
      <c r="B40" s="108" t="s">
        <v>114</v>
      </c>
      <c r="C40" s="107"/>
      <c r="D40" s="106">
        <v>9</v>
      </c>
      <c r="E40" s="99" t="s">
        <v>2</v>
      </c>
      <c r="F40" s="99">
        <v>1</v>
      </c>
      <c r="G40" s="99" t="s">
        <v>2</v>
      </c>
      <c r="H40" s="99" t="s">
        <v>2</v>
      </c>
      <c r="I40" s="99" t="s">
        <v>2</v>
      </c>
      <c r="J40" s="99" t="s">
        <v>2</v>
      </c>
      <c r="K40" s="99">
        <v>2</v>
      </c>
      <c r="L40" s="99">
        <v>5</v>
      </c>
      <c r="M40" s="99">
        <v>5</v>
      </c>
      <c r="N40" s="99" t="s">
        <v>2</v>
      </c>
      <c r="O40" s="99">
        <v>2</v>
      </c>
      <c r="P40" s="101">
        <v>2</v>
      </c>
      <c r="Q40" s="100" t="s">
        <v>2</v>
      </c>
      <c r="R40" s="101">
        <v>1</v>
      </c>
      <c r="S40" s="100" t="s">
        <v>2</v>
      </c>
      <c r="T40" s="99">
        <v>8</v>
      </c>
      <c r="U40" s="99" t="s">
        <v>2</v>
      </c>
      <c r="V40" s="99" t="s">
        <v>2</v>
      </c>
      <c r="W40" s="99" t="s">
        <v>2</v>
      </c>
      <c r="X40" s="99" t="s">
        <v>2</v>
      </c>
      <c r="Y40" s="99">
        <v>1</v>
      </c>
      <c r="Z40" s="99" t="s">
        <v>2</v>
      </c>
      <c r="AA40" s="99" t="s">
        <v>2</v>
      </c>
      <c r="AB40" s="99" t="s">
        <v>2</v>
      </c>
      <c r="AC40" s="99" t="s">
        <v>2</v>
      </c>
      <c r="AD40" s="99" t="s">
        <v>2</v>
      </c>
      <c r="AE40" s="99" t="s">
        <v>2</v>
      </c>
      <c r="AF40" s="99" t="s">
        <v>2</v>
      </c>
      <c r="AG40" s="99" t="s">
        <v>2</v>
      </c>
      <c r="AH40" s="99">
        <v>2</v>
      </c>
      <c r="AI40" s="99" t="s">
        <v>2</v>
      </c>
      <c r="AJ40" s="99" t="s">
        <v>2</v>
      </c>
      <c r="AK40" s="99" t="s">
        <v>2</v>
      </c>
      <c r="AL40" s="99" t="s">
        <v>2</v>
      </c>
      <c r="AM40" s="99" t="s">
        <v>2</v>
      </c>
      <c r="AN40" s="99" t="s">
        <v>2</v>
      </c>
      <c r="AO40" s="99" t="s">
        <v>2</v>
      </c>
      <c r="AP40" s="99" t="s">
        <v>2</v>
      </c>
      <c r="AQ40" s="99" t="s">
        <v>2</v>
      </c>
      <c r="AR40" s="99" t="s">
        <v>2</v>
      </c>
      <c r="AS40" s="99">
        <v>5</v>
      </c>
      <c r="AT40" s="99">
        <v>1</v>
      </c>
      <c r="AU40" s="99" t="s">
        <v>2</v>
      </c>
      <c r="AV40" s="92">
        <v>44</v>
      </c>
    </row>
    <row r="41" spans="1:53" s="74" customFormat="1" ht="13.5" customHeight="1" x14ac:dyDescent="0.55000000000000004">
      <c r="A41" s="105"/>
      <c r="B41" s="103" t="s">
        <v>113</v>
      </c>
      <c r="C41" s="102" t="s">
        <v>111</v>
      </c>
      <c r="D41" s="99">
        <v>16</v>
      </c>
      <c r="E41" s="99" t="s">
        <v>2</v>
      </c>
      <c r="F41" s="99">
        <v>2</v>
      </c>
      <c r="G41" s="99" t="s">
        <v>2</v>
      </c>
      <c r="H41" s="99" t="s">
        <v>2</v>
      </c>
      <c r="I41" s="99" t="s">
        <v>2</v>
      </c>
      <c r="J41" s="99" t="s">
        <v>2</v>
      </c>
      <c r="K41" s="99">
        <v>6</v>
      </c>
      <c r="L41" s="99" t="s">
        <v>2</v>
      </c>
      <c r="M41" s="99">
        <v>45</v>
      </c>
      <c r="N41" s="99" t="s">
        <v>2</v>
      </c>
      <c r="O41" s="99">
        <v>2</v>
      </c>
      <c r="P41" s="101" t="s">
        <v>2</v>
      </c>
      <c r="Q41" s="100" t="s">
        <v>2</v>
      </c>
      <c r="R41" s="101">
        <v>1</v>
      </c>
      <c r="S41" s="100" t="s">
        <v>2</v>
      </c>
      <c r="T41" s="99">
        <v>72</v>
      </c>
      <c r="U41" s="99" t="s">
        <v>2</v>
      </c>
      <c r="V41" s="99" t="s">
        <v>2</v>
      </c>
      <c r="W41" s="99" t="s">
        <v>2</v>
      </c>
      <c r="X41" s="99" t="s">
        <v>2</v>
      </c>
      <c r="Y41" s="99">
        <v>2</v>
      </c>
      <c r="Z41" s="99" t="s">
        <v>2</v>
      </c>
      <c r="AA41" s="99" t="s">
        <v>2</v>
      </c>
      <c r="AB41" s="99" t="s">
        <v>2</v>
      </c>
      <c r="AC41" s="99" t="s">
        <v>2</v>
      </c>
      <c r="AD41" s="99" t="s">
        <v>2</v>
      </c>
      <c r="AE41" s="99" t="s">
        <v>2</v>
      </c>
      <c r="AF41" s="99" t="s">
        <v>2</v>
      </c>
      <c r="AG41" s="99" t="s">
        <v>2</v>
      </c>
      <c r="AH41" s="99">
        <v>4</v>
      </c>
      <c r="AI41" s="99" t="s">
        <v>2</v>
      </c>
      <c r="AJ41" s="99" t="s">
        <v>2</v>
      </c>
      <c r="AK41" s="99" t="s">
        <v>2</v>
      </c>
      <c r="AL41" s="99" t="s">
        <v>2</v>
      </c>
      <c r="AM41" s="99" t="s">
        <v>2</v>
      </c>
      <c r="AN41" s="99" t="s">
        <v>2</v>
      </c>
      <c r="AO41" s="99" t="s">
        <v>2</v>
      </c>
      <c r="AP41" s="99" t="s">
        <v>2</v>
      </c>
      <c r="AQ41" s="99" t="s">
        <v>2</v>
      </c>
      <c r="AR41" s="99" t="s">
        <v>2</v>
      </c>
      <c r="AS41" s="99" t="s">
        <v>2</v>
      </c>
      <c r="AT41" s="99" t="s">
        <v>2</v>
      </c>
      <c r="AU41" s="99" t="s">
        <v>2</v>
      </c>
      <c r="AV41" s="92">
        <v>150</v>
      </c>
    </row>
    <row r="42" spans="1:53" s="74" customFormat="1" ht="13.5" customHeight="1" x14ac:dyDescent="0.55000000000000004">
      <c r="A42" s="105" t="s">
        <v>79</v>
      </c>
      <c r="B42" s="97"/>
      <c r="C42" s="102" t="s">
        <v>110</v>
      </c>
      <c r="D42" s="99" t="s">
        <v>2</v>
      </c>
      <c r="E42" s="99" t="s">
        <v>2</v>
      </c>
      <c r="F42" s="99" t="s">
        <v>2</v>
      </c>
      <c r="G42" s="99" t="s">
        <v>2</v>
      </c>
      <c r="H42" s="99" t="s">
        <v>2</v>
      </c>
      <c r="I42" s="99" t="s">
        <v>2</v>
      </c>
      <c r="J42" s="99" t="s">
        <v>2</v>
      </c>
      <c r="K42" s="99" t="s">
        <v>2</v>
      </c>
      <c r="L42" s="99" t="s">
        <v>2</v>
      </c>
      <c r="M42" s="99">
        <v>1</v>
      </c>
      <c r="N42" s="99" t="s">
        <v>2</v>
      </c>
      <c r="O42" s="99" t="s">
        <v>2</v>
      </c>
      <c r="P42" s="101" t="s">
        <v>2</v>
      </c>
      <c r="Q42" s="100" t="s">
        <v>2</v>
      </c>
      <c r="R42" s="101" t="s">
        <v>2</v>
      </c>
      <c r="S42" s="100" t="s">
        <v>2</v>
      </c>
      <c r="T42" s="99" t="s">
        <v>2</v>
      </c>
      <c r="U42" s="99" t="s">
        <v>2</v>
      </c>
      <c r="V42" s="99" t="s">
        <v>2</v>
      </c>
      <c r="W42" s="99" t="s">
        <v>2</v>
      </c>
      <c r="X42" s="99" t="s">
        <v>2</v>
      </c>
      <c r="Y42" s="99" t="s">
        <v>2</v>
      </c>
      <c r="Z42" s="99" t="s">
        <v>2</v>
      </c>
      <c r="AA42" s="99" t="s">
        <v>2</v>
      </c>
      <c r="AB42" s="99" t="s">
        <v>2</v>
      </c>
      <c r="AC42" s="99" t="s">
        <v>2</v>
      </c>
      <c r="AD42" s="99" t="s">
        <v>2</v>
      </c>
      <c r="AE42" s="99" t="s">
        <v>2</v>
      </c>
      <c r="AF42" s="99" t="s">
        <v>2</v>
      </c>
      <c r="AG42" s="99" t="s">
        <v>2</v>
      </c>
      <c r="AH42" s="99" t="s">
        <v>2</v>
      </c>
      <c r="AI42" s="99" t="s">
        <v>2</v>
      </c>
      <c r="AJ42" s="99" t="s">
        <v>2</v>
      </c>
      <c r="AK42" s="99" t="s">
        <v>2</v>
      </c>
      <c r="AL42" s="99" t="s">
        <v>2</v>
      </c>
      <c r="AM42" s="99" t="s">
        <v>2</v>
      </c>
      <c r="AN42" s="99" t="s">
        <v>2</v>
      </c>
      <c r="AO42" s="99" t="s">
        <v>2</v>
      </c>
      <c r="AP42" s="99" t="s">
        <v>2</v>
      </c>
      <c r="AQ42" s="99" t="s">
        <v>2</v>
      </c>
      <c r="AR42" s="99" t="s">
        <v>2</v>
      </c>
      <c r="AS42" s="99" t="s">
        <v>2</v>
      </c>
      <c r="AT42" s="99" t="s">
        <v>2</v>
      </c>
      <c r="AU42" s="99" t="s">
        <v>2</v>
      </c>
      <c r="AV42" s="92">
        <v>1</v>
      </c>
    </row>
    <row r="43" spans="1:53" s="74" customFormat="1" ht="13.5" customHeight="1" x14ac:dyDescent="0.55000000000000004">
      <c r="A43" s="104"/>
      <c r="B43" s="103" t="s">
        <v>112</v>
      </c>
      <c r="C43" s="102" t="s">
        <v>111</v>
      </c>
      <c r="D43" s="99">
        <v>10</v>
      </c>
      <c r="E43" s="99" t="s">
        <v>2</v>
      </c>
      <c r="F43" s="99">
        <v>13</v>
      </c>
      <c r="G43" s="99" t="s">
        <v>2</v>
      </c>
      <c r="H43" s="99" t="s">
        <v>2</v>
      </c>
      <c r="I43" s="99" t="s">
        <v>2</v>
      </c>
      <c r="J43" s="99" t="s">
        <v>2</v>
      </c>
      <c r="K43" s="99">
        <v>2</v>
      </c>
      <c r="L43" s="99">
        <v>318</v>
      </c>
      <c r="M43" s="99" t="s">
        <v>2</v>
      </c>
      <c r="N43" s="99" t="s">
        <v>2</v>
      </c>
      <c r="O43" s="99">
        <v>12</v>
      </c>
      <c r="P43" s="101">
        <v>8</v>
      </c>
      <c r="Q43" s="100" t="s">
        <v>2</v>
      </c>
      <c r="R43" s="101">
        <v>41</v>
      </c>
      <c r="S43" s="100" t="s">
        <v>2</v>
      </c>
      <c r="T43" s="99" t="s">
        <v>2</v>
      </c>
      <c r="U43" s="99" t="s">
        <v>2</v>
      </c>
      <c r="V43" s="99" t="s">
        <v>2</v>
      </c>
      <c r="W43" s="99" t="s">
        <v>2</v>
      </c>
      <c r="X43" s="99" t="s">
        <v>2</v>
      </c>
      <c r="Y43" s="99">
        <v>4</v>
      </c>
      <c r="Z43" s="99" t="s">
        <v>2</v>
      </c>
      <c r="AA43" s="99" t="s">
        <v>2</v>
      </c>
      <c r="AB43" s="99" t="s">
        <v>2</v>
      </c>
      <c r="AC43" s="99" t="s">
        <v>2</v>
      </c>
      <c r="AD43" s="99" t="s">
        <v>2</v>
      </c>
      <c r="AE43" s="99" t="s">
        <v>2</v>
      </c>
      <c r="AF43" s="99" t="s">
        <v>2</v>
      </c>
      <c r="AG43" s="99" t="s">
        <v>2</v>
      </c>
      <c r="AH43" s="99" t="s">
        <v>2</v>
      </c>
      <c r="AI43" s="99" t="s">
        <v>2</v>
      </c>
      <c r="AJ43" s="99" t="s">
        <v>2</v>
      </c>
      <c r="AK43" s="99" t="s">
        <v>2</v>
      </c>
      <c r="AL43" s="99" t="s">
        <v>2</v>
      </c>
      <c r="AM43" s="99" t="s">
        <v>2</v>
      </c>
      <c r="AN43" s="99" t="s">
        <v>2</v>
      </c>
      <c r="AO43" s="99" t="s">
        <v>2</v>
      </c>
      <c r="AP43" s="99" t="s">
        <v>2</v>
      </c>
      <c r="AQ43" s="99" t="s">
        <v>2</v>
      </c>
      <c r="AR43" s="99" t="s">
        <v>2</v>
      </c>
      <c r="AS43" s="99">
        <v>5</v>
      </c>
      <c r="AT43" s="99">
        <v>13</v>
      </c>
      <c r="AU43" s="99" t="s">
        <v>2</v>
      </c>
      <c r="AV43" s="92">
        <v>426</v>
      </c>
    </row>
    <row r="44" spans="1:53" s="74" customFormat="1" ht="13.5" customHeight="1" x14ac:dyDescent="0.55000000000000004">
      <c r="A44" s="98"/>
      <c r="B44" s="97"/>
      <c r="C44" s="96" t="s">
        <v>110</v>
      </c>
      <c r="D44" s="93" t="s">
        <v>2</v>
      </c>
      <c r="E44" s="93" t="s">
        <v>2</v>
      </c>
      <c r="F44" s="93" t="s">
        <v>2</v>
      </c>
      <c r="G44" s="93" t="s">
        <v>2</v>
      </c>
      <c r="H44" s="93" t="s">
        <v>2</v>
      </c>
      <c r="I44" s="93" t="s">
        <v>2</v>
      </c>
      <c r="J44" s="93" t="s">
        <v>2</v>
      </c>
      <c r="K44" s="93" t="s">
        <v>2</v>
      </c>
      <c r="L44" s="93" t="s">
        <v>2</v>
      </c>
      <c r="M44" s="93" t="s">
        <v>2</v>
      </c>
      <c r="N44" s="93" t="s">
        <v>2</v>
      </c>
      <c r="O44" s="93" t="s">
        <v>2</v>
      </c>
      <c r="P44" s="95" t="s">
        <v>2</v>
      </c>
      <c r="Q44" s="94" t="s">
        <v>2</v>
      </c>
      <c r="R44" s="95" t="s">
        <v>2</v>
      </c>
      <c r="S44" s="94" t="s">
        <v>2</v>
      </c>
      <c r="T44" s="93" t="s">
        <v>2</v>
      </c>
      <c r="U44" s="93" t="s">
        <v>2</v>
      </c>
      <c r="V44" s="93" t="s">
        <v>2</v>
      </c>
      <c r="W44" s="93" t="s">
        <v>2</v>
      </c>
      <c r="X44" s="93" t="s">
        <v>2</v>
      </c>
      <c r="Y44" s="93" t="s">
        <v>2</v>
      </c>
      <c r="Z44" s="93" t="s">
        <v>2</v>
      </c>
      <c r="AA44" s="93" t="s">
        <v>2</v>
      </c>
      <c r="AB44" s="93" t="s">
        <v>2</v>
      </c>
      <c r="AC44" s="93" t="s">
        <v>2</v>
      </c>
      <c r="AD44" s="93" t="s">
        <v>2</v>
      </c>
      <c r="AE44" s="93" t="s">
        <v>2</v>
      </c>
      <c r="AF44" s="93" t="s">
        <v>2</v>
      </c>
      <c r="AG44" s="93" t="s">
        <v>2</v>
      </c>
      <c r="AH44" s="93" t="s">
        <v>2</v>
      </c>
      <c r="AI44" s="93" t="s">
        <v>2</v>
      </c>
      <c r="AJ44" s="93" t="s">
        <v>2</v>
      </c>
      <c r="AK44" s="93" t="s">
        <v>2</v>
      </c>
      <c r="AL44" s="93" t="s">
        <v>2</v>
      </c>
      <c r="AM44" s="93" t="s">
        <v>2</v>
      </c>
      <c r="AN44" s="93" t="s">
        <v>2</v>
      </c>
      <c r="AO44" s="93" t="s">
        <v>2</v>
      </c>
      <c r="AP44" s="93" t="s">
        <v>2</v>
      </c>
      <c r="AQ44" s="93" t="s">
        <v>2</v>
      </c>
      <c r="AR44" s="93" t="s">
        <v>2</v>
      </c>
      <c r="AS44" s="93" t="s">
        <v>2</v>
      </c>
      <c r="AT44" s="93" t="s">
        <v>2</v>
      </c>
      <c r="AU44" s="93" t="s">
        <v>2</v>
      </c>
      <c r="AV44" s="92" t="s">
        <v>2</v>
      </c>
    </row>
    <row r="45" spans="1:53" s="74" customFormat="1" ht="13.5" customHeight="1" x14ac:dyDescent="0.55000000000000004">
      <c r="A45" s="87"/>
      <c r="B45" s="91"/>
      <c r="C45" s="90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8"/>
    </row>
    <row r="46" spans="1:53" s="74" customFormat="1" x14ac:dyDescent="0.55000000000000004">
      <c r="A46" s="87" t="s">
        <v>109</v>
      </c>
      <c r="B46" s="86"/>
      <c r="C46" s="14"/>
      <c r="D46" s="14"/>
      <c r="E46" s="14"/>
      <c r="F46" s="14"/>
      <c r="G46" s="14"/>
      <c r="H46" s="14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53" x14ac:dyDescent="0.55000000000000004">
      <c r="A47" s="85"/>
      <c r="B47" s="11"/>
      <c r="C47" s="11"/>
      <c r="D47" s="11"/>
      <c r="E47" s="11"/>
      <c r="F47" s="11"/>
      <c r="G47" s="11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x14ac:dyDescent="0.55000000000000004">
      <c r="A48" s="85"/>
      <c r="B48" s="11"/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x14ac:dyDescent="0.55000000000000004">
      <c r="A49" s="85"/>
      <c r="B49" s="11"/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x14ac:dyDescent="0.55000000000000004">
      <c r="A50" s="85"/>
      <c r="B50" s="11"/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x14ac:dyDescent="0.55000000000000004">
      <c r="A51" s="85"/>
      <c r="B51" s="11"/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x14ac:dyDescent="0.55000000000000004">
      <c r="A52" s="85"/>
      <c r="B52" s="11"/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x14ac:dyDescent="0.55000000000000004">
      <c r="A53" s="58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x14ac:dyDescent="0.55000000000000004">
      <c r="A54" s="84" t="s">
        <v>108</v>
      </c>
      <c r="B54" s="84"/>
      <c r="C54" s="84"/>
      <c r="D54" s="84"/>
      <c r="E54" s="84"/>
      <c r="F54" s="84"/>
      <c r="G54" s="82"/>
      <c r="H54" s="82"/>
      <c r="I54" s="82"/>
      <c r="J54" s="82"/>
      <c r="K54" s="82"/>
      <c r="L54" s="82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74"/>
      <c r="AO54" s="74"/>
      <c r="AP54" s="74"/>
      <c r="AQ54" s="74"/>
      <c r="AR54" s="74"/>
      <c r="AS54" s="74"/>
      <c r="AT54" s="74"/>
      <c r="AU54" s="74"/>
      <c r="AV54" s="74"/>
      <c r="AW54" s="10"/>
      <c r="AX54" s="10"/>
      <c r="AY54" s="10"/>
      <c r="AZ54" s="10"/>
      <c r="BA54" s="10"/>
    </row>
    <row r="55" spans="1:53" x14ac:dyDescent="0.55000000000000004">
      <c r="A55" s="83" t="s">
        <v>107</v>
      </c>
      <c r="B55" s="83"/>
      <c r="C55" s="83"/>
      <c r="D55" s="84"/>
      <c r="E55" s="83" t="s">
        <v>106</v>
      </c>
      <c r="F55" s="83"/>
      <c r="G55" s="83"/>
      <c r="H55" s="82"/>
      <c r="I55" s="82"/>
      <c r="J55" s="82"/>
      <c r="K55" s="82"/>
      <c r="L55" s="82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74"/>
      <c r="AO55" s="74"/>
      <c r="AP55" s="74"/>
      <c r="AQ55" s="74"/>
      <c r="AR55" s="74"/>
      <c r="AS55" s="74"/>
      <c r="AT55" s="74"/>
      <c r="AU55" s="74"/>
      <c r="AV55" s="74"/>
      <c r="AW55" s="10"/>
      <c r="AX55" s="10"/>
      <c r="AY55" s="10"/>
      <c r="AZ55" s="10"/>
      <c r="BA55" s="10"/>
    </row>
    <row r="56" spans="1:53" x14ac:dyDescent="0.55000000000000004">
      <c r="A56" s="79" t="s">
        <v>105</v>
      </c>
      <c r="B56" s="79"/>
      <c r="C56" s="79"/>
      <c r="D56" s="78"/>
      <c r="E56" s="78"/>
      <c r="F56" s="78"/>
      <c r="G56" s="77"/>
      <c r="H56" s="76"/>
      <c r="I56" s="76"/>
      <c r="J56" s="76"/>
      <c r="K56" s="76"/>
      <c r="L56" s="76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10"/>
      <c r="AX56" s="10"/>
      <c r="AY56" s="10"/>
      <c r="AZ56" s="10"/>
      <c r="BA56" s="10"/>
    </row>
    <row r="57" spans="1:53" x14ac:dyDescent="0.55000000000000004">
      <c r="A57" s="79" t="s">
        <v>104</v>
      </c>
      <c r="B57" s="79"/>
      <c r="C57" s="79"/>
      <c r="D57" s="78"/>
      <c r="E57" s="79" t="s">
        <v>103</v>
      </c>
      <c r="F57" s="79"/>
      <c r="G57" s="79"/>
      <c r="H57" s="79"/>
      <c r="I57" s="79" t="s">
        <v>102</v>
      </c>
      <c r="J57" s="79"/>
      <c r="K57" s="79"/>
      <c r="L57" s="78"/>
      <c r="M57" s="78"/>
      <c r="N57" s="78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10"/>
      <c r="AX57" s="10"/>
      <c r="AY57" s="10"/>
      <c r="AZ57" s="10"/>
      <c r="BA57" s="10"/>
    </row>
    <row r="58" spans="1:53" x14ac:dyDescent="0.55000000000000004">
      <c r="A58" s="79" t="s">
        <v>101</v>
      </c>
      <c r="B58" s="79"/>
      <c r="C58" s="79"/>
      <c r="D58" s="80" t="s">
        <v>100</v>
      </c>
      <c r="E58" s="79" t="s">
        <v>99</v>
      </c>
      <c r="F58" s="79"/>
      <c r="G58" s="79"/>
      <c r="H58" s="79"/>
      <c r="I58" s="79" t="s">
        <v>98</v>
      </c>
      <c r="J58" s="79"/>
      <c r="K58" s="79"/>
      <c r="L58" s="78"/>
      <c r="M58" s="78"/>
      <c r="N58" s="78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10"/>
      <c r="AX58" s="10"/>
      <c r="AY58" s="10"/>
      <c r="AZ58" s="10"/>
      <c r="BA58" s="10"/>
    </row>
    <row r="59" spans="1:53" x14ac:dyDescent="0.55000000000000004">
      <c r="A59" s="79" t="s">
        <v>97</v>
      </c>
      <c r="B59" s="79"/>
      <c r="C59" s="79"/>
      <c r="D59" s="78"/>
      <c r="E59" s="79" t="s">
        <v>96</v>
      </c>
      <c r="F59" s="79"/>
      <c r="G59" s="79"/>
      <c r="H59" s="79"/>
      <c r="I59" s="79" t="s">
        <v>95</v>
      </c>
      <c r="J59" s="79"/>
      <c r="K59" s="79"/>
      <c r="L59" s="78"/>
      <c r="M59" s="78"/>
      <c r="N59" s="78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10"/>
      <c r="AX59" s="10"/>
      <c r="AY59" s="10"/>
      <c r="AZ59" s="10"/>
      <c r="BA59" s="10"/>
    </row>
    <row r="60" spans="1:53" x14ac:dyDescent="0.55000000000000004">
      <c r="A60" s="79" t="s">
        <v>94</v>
      </c>
      <c r="B60" s="79"/>
      <c r="C60" s="79"/>
      <c r="D60" s="78"/>
      <c r="E60" s="78"/>
      <c r="F60" s="78"/>
      <c r="G60" s="77"/>
      <c r="H60" s="76"/>
      <c r="I60" s="76"/>
      <c r="J60" s="76"/>
      <c r="K60" s="76"/>
      <c r="L60" s="76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10"/>
      <c r="AX60" s="10"/>
      <c r="AY60" s="10"/>
      <c r="AZ60" s="10"/>
      <c r="BA60" s="10"/>
    </row>
    <row r="61" spans="1:53" x14ac:dyDescent="0.55000000000000004">
      <c r="A61" s="79" t="s">
        <v>93</v>
      </c>
      <c r="B61" s="79"/>
      <c r="C61" s="79"/>
      <c r="D61" s="78"/>
      <c r="E61" s="78"/>
      <c r="F61" s="78"/>
      <c r="G61" s="77"/>
      <c r="H61" s="76"/>
      <c r="I61" s="76"/>
      <c r="J61" s="76"/>
      <c r="K61" s="76"/>
      <c r="L61" s="76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10"/>
      <c r="AX61" s="10"/>
      <c r="AY61" s="10"/>
      <c r="AZ61" s="10"/>
      <c r="BA61" s="10"/>
    </row>
    <row r="62" spans="1:53" x14ac:dyDescent="0.55000000000000004">
      <c r="A62" s="79" t="s">
        <v>92</v>
      </c>
      <c r="B62" s="79"/>
      <c r="C62" s="79"/>
      <c r="D62" s="78"/>
      <c r="E62" s="78"/>
      <c r="F62" s="78"/>
      <c r="G62" s="77"/>
      <c r="H62" s="76"/>
      <c r="I62" s="76"/>
      <c r="J62" s="76"/>
      <c r="K62" s="76"/>
      <c r="L62" s="76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10"/>
      <c r="AX62" s="10"/>
      <c r="AY62" s="10"/>
      <c r="AZ62" s="10"/>
      <c r="BA62" s="10"/>
    </row>
    <row r="63" spans="1:53" x14ac:dyDescent="0.55000000000000004">
      <c r="A63" s="79" t="s">
        <v>91</v>
      </c>
      <c r="B63" s="79"/>
      <c r="C63" s="79"/>
      <c r="D63" s="78"/>
      <c r="E63" s="78"/>
      <c r="F63" s="78"/>
      <c r="G63" s="77"/>
      <c r="H63" s="76"/>
      <c r="I63" s="76"/>
      <c r="J63" s="76"/>
      <c r="K63" s="76"/>
      <c r="L63" s="76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10"/>
      <c r="AX63" s="10"/>
      <c r="AY63" s="10"/>
      <c r="AZ63" s="10"/>
      <c r="BA63" s="10"/>
    </row>
    <row r="64" spans="1:53" x14ac:dyDescent="0.55000000000000004">
      <c r="A64" s="79" t="s">
        <v>90</v>
      </c>
      <c r="B64" s="79"/>
      <c r="C64" s="79"/>
      <c r="D64" s="78"/>
      <c r="E64" s="78"/>
      <c r="F64" s="78"/>
      <c r="G64" s="77"/>
      <c r="H64" s="76"/>
      <c r="I64" s="76"/>
      <c r="J64" s="76"/>
      <c r="K64" s="76"/>
      <c r="L64" s="76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10"/>
      <c r="AX64" s="10"/>
      <c r="AY64" s="10"/>
      <c r="AZ64" s="10"/>
      <c r="BA64" s="10"/>
    </row>
    <row r="65" spans="1:48" x14ac:dyDescent="0.55000000000000004">
      <c r="A65" s="79" t="s">
        <v>89</v>
      </c>
      <c r="B65" s="79"/>
      <c r="C65" s="79"/>
      <c r="D65" s="78"/>
      <c r="E65" s="78"/>
      <c r="F65" s="78"/>
      <c r="G65" s="77"/>
      <c r="H65" s="76"/>
      <c r="I65" s="76"/>
      <c r="J65" s="76"/>
      <c r="K65" s="76"/>
      <c r="L65" s="76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</row>
    <row r="66" spans="1:48" x14ac:dyDescent="0.55000000000000004">
      <c r="A66" s="75"/>
      <c r="B66" s="75"/>
      <c r="C66" s="75"/>
      <c r="D66" s="75"/>
      <c r="E66" s="75"/>
      <c r="F66" s="75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</row>
    <row r="67" spans="1:48" x14ac:dyDescent="0.55000000000000004">
      <c r="A67" s="58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</row>
    <row r="68" spans="1:48" x14ac:dyDescent="0.55000000000000004">
      <c r="A68" s="58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</row>
    <row r="69" spans="1:48" x14ac:dyDescent="0.55000000000000004">
      <c r="A69" s="58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</row>
    <row r="70" spans="1:48" x14ac:dyDescent="0.55000000000000004">
      <c r="A70" s="58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</row>
    <row r="71" spans="1:48" x14ac:dyDescent="0.55000000000000004">
      <c r="A71" s="58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</row>
    <row r="72" spans="1:48" x14ac:dyDescent="0.55000000000000004">
      <c r="A72" s="58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</row>
    <row r="73" spans="1:48" x14ac:dyDescent="0.55000000000000004">
      <c r="A73" s="58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</row>
    <row r="74" spans="1:48" x14ac:dyDescent="0.55000000000000004">
      <c r="A74" s="58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</row>
    <row r="75" spans="1:48" x14ac:dyDescent="0.55000000000000004">
      <c r="A75" s="58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x14ac:dyDescent="0.55000000000000004">
      <c r="A76" s="58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x14ac:dyDescent="0.55000000000000004">
      <c r="A77" s="58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x14ac:dyDescent="0.55000000000000004">
      <c r="A78" s="58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x14ac:dyDescent="0.55000000000000004">
      <c r="A79" s="58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x14ac:dyDescent="0.55000000000000004">
      <c r="A80" s="58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x14ac:dyDescent="0.55000000000000004">
      <c r="A81" s="58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x14ac:dyDescent="0.55000000000000004">
      <c r="A82" s="58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x14ac:dyDescent="0.55000000000000004">
      <c r="A83" s="58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x14ac:dyDescent="0.55000000000000004">
      <c r="A84" s="58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</sheetData>
  <mergeCells count="54">
    <mergeCell ref="N2:N4"/>
    <mergeCell ref="O2:O4"/>
    <mergeCell ref="P2:P4"/>
    <mergeCell ref="Q2:Q4"/>
    <mergeCell ref="AP3:AP4"/>
    <mergeCell ref="AS3:AS4"/>
    <mergeCell ref="AV2:AV4"/>
    <mergeCell ref="AU3:AU4"/>
    <mergeCell ref="U2:U4"/>
    <mergeCell ref="V2:V4"/>
    <mergeCell ref="AR2:AU2"/>
    <mergeCell ref="X2:AQ2"/>
    <mergeCell ref="AS1:AV1"/>
    <mergeCell ref="AT3:AT4"/>
    <mergeCell ref="R2:R4"/>
    <mergeCell ref="AQ3:AQ4"/>
    <mergeCell ref="W2:W4"/>
    <mergeCell ref="AR3:AR4"/>
    <mergeCell ref="X3:AD3"/>
    <mergeCell ref="S2:S4"/>
    <mergeCell ref="T2:T4"/>
    <mergeCell ref="AE3:AO3"/>
    <mergeCell ref="I59:K59"/>
    <mergeCell ref="A58:C58"/>
    <mergeCell ref="E58:H58"/>
    <mergeCell ref="I58:K58"/>
    <mergeCell ref="A56:C56"/>
    <mergeCell ref="A57:C57"/>
    <mergeCell ref="E57:H57"/>
    <mergeCell ref="I57:K57"/>
    <mergeCell ref="L2:L4"/>
    <mergeCell ref="E3:E4"/>
    <mergeCell ref="F3:F4"/>
    <mergeCell ref="A25:A29"/>
    <mergeCell ref="A35:A39"/>
    <mergeCell ref="A10:A14"/>
    <mergeCell ref="A55:C55"/>
    <mergeCell ref="E55:G55"/>
    <mergeCell ref="G3:G4"/>
    <mergeCell ref="H3:H4"/>
    <mergeCell ref="M2:M4"/>
    <mergeCell ref="D2:D4"/>
    <mergeCell ref="E2:H2"/>
    <mergeCell ref="I2:I4"/>
    <mergeCell ref="J2:J4"/>
    <mergeCell ref="K2:K4"/>
    <mergeCell ref="A65:C65"/>
    <mergeCell ref="A59:C59"/>
    <mergeCell ref="E59:H59"/>
    <mergeCell ref="A60:C60"/>
    <mergeCell ref="A61:C61"/>
    <mergeCell ref="A62:C62"/>
    <mergeCell ref="A64:C64"/>
    <mergeCell ref="A63:C63"/>
  </mergeCells>
  <phoneticPr fontId="3"/>
  <pageMargins left="0.49" right="0.38" top="0.78740157480314965" bottom="0.78740157480314965" header="0.51181102362204722" footer="0.51181102362204722"/>
  <pageSetup paperSize="9" scale="51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73</vt:lpstr>
      <vt:lpstr>74</vt:lpstr>
      <vt:lpstr>75</vt:lpstr>
      <vt:lpstr>'73'!Print_Area</vt:lpstr>
      <vt:lpstr>'74'!Print_Area</vt:lpstr>
      <vt:lpstr>'75'!Print_Area</vt:lpstr>
      <vt:lpstr>'75'!Print_Titles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2024-01-05T00:56:55Z</dcterms:created>
  <dcterms:modified xsi:type="dcterms:W3CDTF">2024-01-05T00:57:11Z</dcterms:modified>
</cp:coreProperties>
</file>