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8年度年報\"/>
    </mc:Choice>
  </mc:AlternateContent>
  <bookViews>
    <workbookView xWindow="0" yWindow="0" windowWidth="19200" windowHeight="6970"/>
  </bookViews>
  <sheets>
    <sheet name="62" sheetId="1" r:id="rId1"/>
    <sheet name="63" sheetId="2" r:id="rId2"/>
  </sheets>
  <externalReferences>
    <externalReference r:id="rId3"/>
  </externalReferences>
  <definedNames>
    <definedName name="_xlnm.Print_Area" localSheetId="0">'62'!$A$1:$AM$35</definedName>
    <definedName name="_xlnm.Print_Area" localSheetId="1">'63'!$A$1:$X$38</definedName>
    <definedName name="_xlnm.Print_Area">#REF!</definedName>
    <definedName name="_xlnm.Print_Titles">#N/A</definedName>
    <definedName name="Z_293DF52C_1200_42BF_A78D_BB2AAB878329_.wvu.PrintArea" localSheetId="0" hidden="1">'62'!$A$1:$AM$34</definedName>
    <definedName name="Z_56D0106B_CB90_4499_A8AC_183481DC4CD8_.wvu.PrintArea" localSheetId="0" hidden="1">'62'!$A$1:$AM$34</definedName>
    <definedName name="Z_81642AB8_0225_4BC4_B7AE_9E8C6C06FBF4_.wvu.PrintArea" localSheetId="0" hidden="1">'62'!$A$1:$AM$34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F8" i="2"/>
  <c r="G8" i="2"/>
  <c r="H8" i="2"/>
  <c r="I8" i="2"/>
  <c r="N8" i="2"/>
  <c r="O8" i="2"/>
  <c r="P8" i="2"/>
  <c r="Q8" i="2"/>
  <c r="V8" i="2"/>
  <c r="W8" i="2"/>
  <c r="X8" i="2"/>
  <c r="C9" i="2"/>
  <c r="C8" i="2" s="1"/>
  <c r="D9" i="2"/>
  <c r="D8" i="2" s="1"/>
  <c r="E9" i="2"/>
  <c r="E8" i="2" s="1"/>
  <c r="F9" i="2"/>
  <c r="G9" i="2"/>
  <c r="H9" i="2"/>
  <c r="I9" i="2"/>
  <c r="J9" i="2"/>
  <c r="J8" i="2" s="1"/>
  <c r="K9" i="2"/>
  <c r="K8" i="2" s="1"/>
  <c r="L9" i="2"/>
  <c r="L8" i="2" s="1"/>
  <c r="M9" i="2"/>
  <c r="M8" i="2" s="1"/>
  <c r="N9" i="2"/>
  <c r="O9" i="2"/>
  <c r="P9" i="2"/>
  <c r="Q9" i="2"/>
  <c r="R9" i="2"/>
  <c r="R8" i="2" s="1"/>
  <c r="S9" i="2"/>
  <c r="S8" i="2" s="1"/>
  <c r="T9" i="2"/>
  <c r="T8" i="2" s="1"/>
  <c r="U9" i="2"/>
  <c r="U8" i="2" s="1"/>
  <c r="V9" i="2"/>
  <c r="W9" i="2"/>
  <c r="X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E7" i="1"/>
  <c r="F7" i="1"/>
  <c r="M7" i="1"/>
  <c r="N7" i="1"/>
  <c r="U7" i="1"/>
  <c r="V7" i="1"/>
  <c r="AC7" i="1"/>
  <c r="AD7" i="1"/>
  <c r="AK7" i="1"/>
  <c r="AL7" i="1"/>
  <c r="B8" i="1"/>
  <c r="B7" i="1" s="1"/>
  <c r="C8" i="1"/>
  <c r="C7" i="1" s="1"/>
  <c r="D8" i="1"/>
  <c r="D7" i="1" s="1"/>
  <c r="E8" i="1"/>
  <c r="F8" i="1"/>
  <c r="G8" i="1"/>
  <c r="G7" i="1" s="1"/>
  <c r="H8" i="1"/>
  <c r="H7" i="1" s="1"/>
  <c r="I8" i="1"/>
  <c r="I7" i="1" s="1"/>
  <c r="J8" i="1"/>
  <c r="J7" i="1" s="1"/>
  <c r="K8" i="1"/>
  <c r="K7" i="1" s="1"/>
  <c r="L8" i="1"/>
  <c r="L7" i="1" s="1"/>
  <c r="M8" i="1"/>
  <c r="N8" i="1"/>
  <c r="O8" i="1"/>
  <c r="O7" i="1" s="1"/>
  <c r="P8" i="1"/>
  <c r="P7" i="1" s="1"/>
  <c r="Q8" i="1"/>
  <c r="Q7" i="1" s="1"/>
  <c r="R8" i="1"/>
  <c r="R7" i="1" s="1"/>
  <c r="S8" i="1"/>
  <c r="S7" i="1" s="1"/>
  <c r="T8" i="1"/>
  <c r="T7" i="1" s="1"/>
  <c r="U8" i="1"/>
  <c r="V8" i="1"/>
  <c r="W8" i="1"/>
  <c r="W7" i="1" s="1"/>
  <c r="X8" i="1"/>
  <c r="X7" i="1" s="1"/>
  <c r="Y8" i="1"/>
  <c r="Y7" i="1" s="1"/>
  <c r="Z8" i="1"/>
  <c r="Z7" i="1" s="1"/>
  <c r="AA8" i="1"/>
  <c r="AA7" i="1" s="1"/>
  <c r="AB8" i="1"/>
  <c r="AB7" i="1" s="1"/>
  <c r="AC8" i="1"/>
  <c r="AD8" i="1"/>
  <c r="AE8" i="1"/>
  <c r="AE7" i="1" s="1"/>
  <c r="AF8" i="1"/>
  <c r="AF7" i="1" s="1"/>
  <c r="AG8" i="1"/>
  <c r="AG7" i="1" s="1"/>
  <c r="AH8" i="1"/>
  <c r="AH7" i="1" s="1"/>
  <c r="AI8" i="1"/>
  <c r="AI7" i="1" s="1"/>
  <c r="AJ8" i="1"/>
  <c r="AJ7" i="1" s="1"/>
  <c r="AK8" i="1"/>
  <c r="AL8" i="1"/>
  <c r="AM8" i="1"/>
  <c r="AM7" i="1" s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D26" i="1"/>
  <c r="L26" i="1"/>
  <c r="AI26" i="1"/>
  <c r="AJ26" i="1"/>
  <c r="D27" i="1"/>
  <c r="E27" i="1"/>
  <c r="E26" i="1" s="1"/>
  <c r="F27" i="1"/>
  <c r="F26" i="1" s="1"/>
  <c r="G27" i="1"/>
  <c r="G26" i="1" s="1"/>
  <c r="L27" i="1"/>
  <c r="M27" i="1"/>
  <c r="M26" i="1" s="1"/>
  <c r="N27" i="1"/>
  <c r="N26" i="1" s="1"/>
  <c r="O27" i="1"/>
  <c r="O26" i="1" s="1"/>
  <c r="U27" i="1"/>
  <c r="U26" i="1" s="1"/>
  <c r="V27" i="1"/>
  <c r="V26" i="1" s="1"/>
  <c r="W27" i="1"/>
  <c r="W26" i="1" s="1"/>
  <c r="AC27" i="1"/>
  <c r="AC26" i="1" s="1"/>
  <c r="AD27" i="1"/>
  <c r="AD26" i="1" s="1"/>
  <c r="AH27" i="1"/>
  <c r="AH26" i="1" s="1"/>
  <c r="AI27" i="1"/>
  <c r="AJ27" i="1"/>
  <c r="AK27" i="1"/>
  <c r="AK26" i="1" s="1"/>
  <c r="B29" i="1"/>
  <c r="B27" i="1" s="1"/>
  <c r="B26" i="1" s="1"/>
  <c r="C29" i="1"/>
  <c r="C27" i="1" s="1"/>
  <c r="C26" i="1" s="1"/>
  <c r="H29" i="1"/>
  <c r="H27" i="1" s="1"/>
  <c r="H26" i="1" s="1"/>
  <c r="I29" i="1"/>
  <c r="I27" i="1" s="1"/>
  <c r="I26" i="1" s="1"/>
  <c r="J29" i="1"/>
  <c r="J27" i="1" s="1"/>
  <c r="J26" i="1" s="1"/>
  <c r="K29" i="1"/>
  <c r="K27" i="1" s="1"/>
  <c r="K26" i="1" s="1"/>
  <c r="P29" i="1"/>
  <c r="P27" i="1" s="1"/>
  <c r="P26" i="1" s="1"/>
  <c r="Q29" i="1"/>
  <c r="Q27" i="1" s="1"/>
  <c r="Q26" i="1" s="1"/>
  <c r="R29" i="1"/>
  <c r="R27" i="1" s="1"/>
  <c r="R26" i="1" s="1"/>
  <c r="S29" i="1"/>
  <c r="S27" i="1" s="1"/>
  <c r="S26" i="1" s="1"/>
  <c r="T29" i="1"/>
  <c r="T27" i="1" s="1"/>
  <c r="T26" i="1" s="1"/>
  <c r="U29" i="1"/>
  <c r="X29" i="1"/>
  <c r="X27" i="1" s="1"/>
  <c r="X26" i="1" s="1"/>
  <c r="Y29" i="1"/>
  <c r="Y27" i="1" s="1"/>
  <c r="Y26" i="1" s="1"/>
  <c r="Z29" i="1"/>
  <c r="Z27" i="1" s="1"/>
  <c r="Z26" i="1" s="1"/>
  <c r="AA29" i="1"/>
  <c r="AA27" i="1" s="1"/>
  <c r="AA26" i="1" s="1"/>
  <c r="AB29" i="1"/>
  <c r="AB27" i="1" s="1"/>
  <c r="AB26" i="1" s="1"/>
  <c r="AC29" i="1"/>
  <c r="AD29" i="1"/>
  <c r="AE29" i="1"/>
  <c r="AE27" i="1" s="1"/>
  <c r="AE26" i="1" s="1"/>
  <c r="AF29" i="1"/>
  <c r="AF27" i="1" s="1"/>
  <c r="AF26" i="1" s="1"/>
  <c r="AG29" i="1"/>
  <c r="AG27" i="1" s="1"/>
  <c r="AG26" i="1" s="1"/>
  <c r="AL29" i="1"/>
  <c r="AL27" i="1" s="1"/>
  <c r="AL26" i="1" s="1"/>
  <c r="AM29" i="1"/>
  <c r="AM27" i="1" s="1"/>
  <c r="AM26" i="1" s="1"/>
  <c r="B30" i="1"/>
  <c r="C30" i="1"/>
  <c r="H30" i="1"/>
  <c r="I30" i="1"/>
  <c r="J30" i="1"/>
  <c r="P30" i="1"/>
  <c r="Q30" i="1"/>
  <c r="AL30" i="1"/>
  <c r="AM30" i="1"/>
  <c r="B31" i="1"/>
  <c r="C31" i="1"/>
  <c r="H31" i="1"/>
  <c r="I31" i="1"/>
  <c r="J31" i="1"/>
  <c r="P31" i="1"/>
  <c r="Q31" i="1"/>
  <c r="R31" i="1"/>
  <c r="S31" i="1"/>
  <c r="T31" i="1"/>
  <c r="U31" i="1"/>
  <c r="AL31" i="1"/>
  <c r="AM31" i="1"/>
  <c r="B32" i="1"/>
  <c r="C32" i="1"/>
  <c r="P32" i="1"/>
  <c r="Q32" i="1"/>
  <c r="AL32" i="1"/>
  <c r="AM32" i="1"/>
  <c r="B33" i="1"/>
  <c r="C33" i="1"/>
  <c r="P33" i="1"/>
  <c r="Q33" i="1"/>
  <c r="AL33" i="1"/>
  <c r="AM33" i="1"/>
</calcChain>
</file>

<file path=xl/sharedStrings.xml><?xml version="1.0" encoding="utf-8"?>
<sst xmlns="http://schemas.openxmlformats.org/spreadsheetml/2006/main" count="449" uniqueCount="83">
  <si>
    <t>※　報告書の数値は、市町村が隔年で保健所は毎年となっているが、市町村に併せて奇数年のデータで記載すること。</t>
  </si>
  <si>
    <t>資料　公衆衛生看護活動実施状況報告</t>
    <rPh sb="15" eb="17">
      <t>ホウコク</t>
    </rPh>
    <phoneticPr fontId="6"/>
  </si>
  <si>
    <t>-</t>
    <phoneticPr fontId="6"/>
  </si>
  <si>
    <t>奥尻町</t>
    <rPh sb="0" eb="3">
      <t>オクシリチョウ</t>
    </rPh>
    <phoneticPr fontId="6"/>
  </si>
  <si>
    <t>乙部町</t>
    <rPh sb="0" eb="3">
      <t>オトベチョウ</t>
    </rPh>
    <phoneticPr fontId="6"/>
  </si>
  <si>
    <t>厚沢部町</t>
    <rPh sb="0" eb="4">
      <t>アッサブチョウ</t>
    </rPh>
    <phoneticPr fontId="6"/>
  </si>
  <si>
    <t>上ノ国町</t>
    <rPh sb="0" eb="1">
      <t>カミ</t>
    </rPh>
    <rPh sb="2" eb="4">
      <t>クニチョウ</t>
    </rPh>
    <phoneticPr fontId="6"/>
  </si>
  <si>
    <t>江差町</t>
    <rPh sb="0" eb="3">
      <t>エサシチョウ</t>
    </rPh>
    <phoneticPr fontId="6"/>
  </si>
  <si>
    <t>保健所活動</t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</si>
  <si>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</si>
  <si>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</si>
  <si>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-</t>
  </si>
  <si>
    <t>せたな町</t>
    <rPh sb="3" eb="4">
      <t>チョウ</t>
    </rPh>
    <phoneticPr fontId="6"/>
  </si>
  <si>
    <t>今金町</t>
    <rPh sb="0" eb="3">
      <t>イマカネチョウ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</si>
  <si>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</si>
  <si>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</si>
  <si>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</si>
  <si>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</si>
  <si>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函館市</t>
    <rPh sb="0" eb="3">
      <t>ハコダテシ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</si>
  <si>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</si>
  <si>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</si>
  <si>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</si>
  <si>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</si>
  <si>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</si>
  <si>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</si>
  <si>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</si>
  <si>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</si>
  <si>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phoneticPr fontId="6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</si>
  <si>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</si>
  <si>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全道</t>
    <rPh sb="0" eb="1">
      <t>ゼン</t>
    </rPh>
    <rPh sb="1" eb="2">
      <t>ミチ</t>
    </rPh>
    <phoneticPr fontId="6"/>
  </si>
  <si>
    <t>延数</t>
    <rPh sb="1" eb="2">
      <t>スウ</t>
    </rPh>
    <phoneticPr fontId="6"/>
  </si>
  <si>
    <t>実数</t>
    <rPh sb="1" eb="2">
      <t>スウ</t>
    </rPh>
    <phoneticPr fontId="6"/>
  </si>
  <si>
    <t>障害児（再掲）</t>
    <rPh sb="0" eb="3">
      <t>ショウガイジ</t>
    </rPh>
    <rPh sb="4" eb="6">
      <t>サイケイ</t>
    </rPh>
    <phoneticPr fontId="6"/>
  </si>
  <si>
    <t>未熟児（再掲）</t>
    <rPh sb="0" eb="3">
      <t>ミジュクジ</t>
    </rPh>
    <rPh sb="4" eb="6">
      <t>サイケイ</t>
    </rPh>
    <phoneticPr fontId="6"/>
  </si>
  <si>
    <t>65歳以上</t>
    <rPh sb="2" eb="3">
      <t>サイ</t>
    </rPh>
    <rPh sb="3" eb="5">
      <t>イジョウ</t>
    </rPh>
    <phoneticPr fontId="6"/>
  </si>
  <si>
    <t>40～64歳</t>
    <rPh sb="5" eb="6">
      <t>サイ</t>
    </rPh>
    <phoneticPr fontId="6"/>
  </si>
  <si>
    <t>39歳以下</t>
    <rPh sb="2" eb="3">
      <t>サイ</t>
    </rPh>
    <rPh sb="3" eb="5">
      <t>イカ</t>
    </rPh>
    <phoneticPr fontId="6"/>
  </si>
  <si>
    <t>その他</t>
    <phoneticPr fontId="6"/>
  </si>
  <si>
    <t>災害対策</t>
    <rPh sb="0" eb="2">
      <t>サイガイ</t>
    </rPh>
    <rPh sb="2" eb="4">
      <t>タイサク</t>
    </rPh>
    <phoneticPr fontId="6"/>
  </si>
  <si>
    <t>家族計画</t>
    <phoneticPr fontId="6"/>
  </si>
  <si>
    <t>幼児</t>
    <rPh sb="0" eb="2">
      <t>ヨウジ</t>
    </rPh>
    <phoneticPr fontId="6"/>
  </si>
  <si>
    <t>乳児</t>
    <rPh sb="0" eb="2">
      <t>ニュウジ</t>
    </rPh>
    <phoneticPr fontId="6"/>
  </si>
  <si>
    <t>妊産婦</t>
    <phoneticPr fontId="6"/>
  </si>
  <si>
    <t>その他の疾患</t>
    <phoneticPr fontId="6"/>
  </si>
  <si>
    <t>特定疾患</t>
    <phoneticPr fontId="6"/>
  </si>
  <si>
    <t>生活習慣病</t>
    <rPh sb="0" eb="2">
      <t>セイカツ</t>
    </rPh>
    <rPh sb="2" eb="4">
      <t>シュウカン</t>
    </rPh>
    <phoneticPr fontId="6"/>
  </si>
  <si>
    <t>心身障害</t>
    <rPh sb="0" eb="2">
      <t>シンシン</t>
    </rPh>
    <rPh sb="2" eb="4">
      <t>ショウガイ</t>
    </rPh>
    <phoneticPr fontId="6"/>
  </si>
  <si>
    <t>精神障害</t>
    <rPh sb="0" eb="2">
      <t>セイシン</t>
    </rPh>
    <rPh sb="2" eb="4">
      <t>ショウガイ</t>
    </rPh>
    <phoneticPr fontId="6"/>
  </si>
  <si>
    <t>結核</t>
    <phoneticPr fontId="6"/>
  </si>
  <si>
    <t>感染症</t>
    <phoneticPr fontId="6"/>
  </si>
  <si>
    <t>訪問総件数</t>
    <rPh sb="0" eb="2">
      <t>ホウモン</t>
    </rPh>
    <phoneticPr fontId="6"/>
  </si>
  <si>
    <t>平成28年度</t>
    <phoneticPr fontId="6"/>
  </si>
  <si>
    <t>第６２表　保健師家庭訪問数</t>
    <rPh sb="7" eb="8">
      <t>シ</t>
    </rPh>
    <phoneticPr fontId="6"/>
  </si>
  <si>
    <t>※　４時間を１単位、１日を２単位とする。</t>
  </si>
  <si>
    <t>札幌（再掲）</t>
    <rPh sb="0" eb="2">
      <t>サッポロ</t>
    </rPh>
    <rPh sb="3" eb="5">
      <t>サイケイ</t>
    </rPh>
    <phoneticPr fontId="6"/>
  </si>
  <si>
    <t>会議　　　　以外</t>
    <phoneticPr fontId="6"/>
  </si>
  <si>
    <t>会議</t>
  </si>
  <si>
    <t>実習
指導</t>
    <phoneticPr fontId="6"/>
  </si>
  <si>
    <t>研修
企画</t>
    <phoneticPr fontId="6"/>
  </si>
  <si>
    <t>地域</t>
    <phoneticPr fontId="6"/>
  </si>
  <si>
    <t>個別</t>
    <phoneticPr fontId="6"/>
  </si>
  <si>
    <t>その他</t>
  </si>
  <si>
    <t>予防
接種</t>
    <phoneticPr fontId="6"/>
  </si>
  <si>
    <t>地区組織活動</t>
    <rPh sb="4" eb="6">
      <t>カツドウ</t>
    </rPh>
    <phoneticPr fontId="6"/>
  </si>
  <si>
    <t>機能
訓練</t>
    <phoneticPr fontId="6"/>
  </si>
  <si>
    <t>デイ
ケア</t>
    <phoneticPr fontId="6"/>
  </si>
  <si>
    <t>健康
教育</t>
    <phoneticPr fontId="6"/>
  </si>
  <si>
    <t>健康
診査</t>
    <phoneticPr fontId="6"/>
  </si>
  <si>
    <t>健康
相談</t>
    <phoneticPr fontId="6"/>
  </si>
  <si>
    <t>保健
指導</t>
    <phoneticPr fontId="6"/>
  </si>
  <si>
    <t>家庭
訪問</t>
    <phoneticPr fontId="6"/>
  </si>
  <si>
    <t>地区
管理</t>
    <phoneticPr fontId="6"/>
  </si>
  <si>
    <t>調査
研究</t>
    <rPh sb="0" eb="2">
      <t>チョウサ</t>
    </rPh>
    <rPh sb="3" eb="5">
      <t>ケンキュウ</t>
    </rPh>
    <phoneticPr fontId="6"/>
  </si>
  <si>
    <t>研修
参加</t>
    <phoneticPr fontId="6"/>
  </si>
  <si>
    <t>業務連絡・事務</t>
    <rPh sb="5" eb="7">
      <t>ジム</t>
    </rPh>
    <phoneticPr fontId="6"/>
  </si>
  <si>
    <t>業務
管理</t>
    <phoneticPr fontId="6"/>
  </si>
  <si>
    <t>教育・研修</t>
    <phoneticPr fontId="6"/>
  </si>
  <si>
    <t>コーディネイト</t>
    <phoneticPr fontId="6"/>
  </si>
  <si>
    <t>保健福祉事業</t>
    <phoneticPr fontId="6"/>
  </si>
  <si>
    <t>地区管理</t>
    <phoneticPr fontId="6"/>
  </si>
  <si>
    <t>勤務総時間に対する割合（％）</t>
    <phoneticPr fontId="6"/>
  </si>
  <si>
    <t>総稼働量
（単位）※</t>
    <rPh sb="6" eb="8">
      <t>タンイ</t>
    </rPh>
    <phoneticPr fontId="6"/>
  </si>
  <si>
    <t>第６３表　保健師業務別割合</t>
    <rPh sb="7" eb="8">
      <t>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</si>
</sst>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);[Red]\(#,##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9"/>
      <color indexed="8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2" fillId="0" borderId="0" xfId="2" applyNumberFormat="1" applyFont="1" applyBorder="1" applyAlignment="1"/>
    <xf numFmtId="0" fontId="2" fillId="0" borderId="0" xfId="2" applyNumberFormat="1" applyFont="1" applyAlignment="1"/>
    <xf numFmtId="0" fontId="2" fillId="0" borderId="0" xfId="2" applyNumberFormat="1" applyFont="1" applyAlignment="1">
      <alignment horizontal="left"/>
    </xf>
    <xf numFmtId="0" fontId="4" fillId="0" borderId="0" xfId="2" applyNumberFormat="1" applyFont="1" applyBorder="1" applyAlignment="1"/>
    <xf numFmtId="0" fontId="4" fillId="0" borderId="0" xfId="2" applyNumberFormat="1" applyFont="1" applyAlignment="1"/>
    <xf numFmtId="0" fontId="5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3" fontId="7" fillId="2" borderId="1" xfId="2" applyNumberFormat="1" applyFont="1" applyFill="1" applyBorder="1" applyAlignment="1">
      <alignment horizontal="right" vertical="center"/>
    </xf>
    <xf numFmtId="38" fontId="4" fillId="2" borderId="2" xfId="3" applyFont="1" applyFill="1" applyBorder="1" applyAlignment="1">
      <alignment horizontal="left" vertical="center"/>
    </xf>
    <xf numFmtId="38" fontId="4" fillId="2" borderId="3" xfId="3" applyFont="1" applyFill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left" vertical="center"/>
    </xf>
    <xf numFmtId="3" fontId="7" fillId="4" borderId="1" xfId="2" applyNumberFormat="1" applyFont="1" applyFill="1" applyBorder="1" applyAlignment="1">
      <alignment horizontal="right" vertical="center"/>
    </xf>
    <xf numFmtId="38" fontId="4" fillId="4" borderId="1" xfId="3" applyFont="1" applyFill="1" applyBorder="1" applyAlignment="1">
      <alignment horizontal="left" vertical="center"/>
    </xf>
    <xf numFmtId="0" fontId="8" fillId="0" borderId="0" xfId="2" applyNumberFormat="1" applyFont="1" applyBorder="1" applyAlignment="1">
      <alignment vertical="center"/>
    </xf>
    <xf numFmtId="3" fontId="7" fillId="5" borderId="1" xfId="2" applyNumberFormat="1" applyFont="1" applyFill="1" applyBorder="1" applyAlignment="1">
      <alignment horizontal="right" vertical="center"/>
    </xf>
    <xf numFmtId="38" fontId="7" fillId="5" borderId="1" xfId="3" applyFont="1" applyFill="1" applyBorder="1" applyAlignment="1">
      <alignment horizontal="left" vertical="center" wrapText="1"/>
    </xf>
    <xf numFmtId="3" fontId="4" fillId="2" borderId="1" xfId="2" applyNumberFormat="1" applyFont="1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right" vertical="center"/>
    </xf>
    <xf numFmtId="3" fontId="4" fillId="2" borderId="1" xfId="2" quotePrefix="1" applyNumberFormat="1" applyFont="1" applyFill="1" applyBorder="1" applyAlignment="1">
      <alignment horizontal="right" vertical="center"/>
    </xf>
    <xf numFmtId="3" fontId="4" fillId="3" borderId="1" xfId="2" applyNumberFormat="1" applyFont="1" applyFill="1" applyBorder="1" applyAlignment="1">
      <alignment horizontal="right" vertical="center"/>
    </xf>
    <xf numFmtId="3" fontId="9" fillId="3" borderId="1" xfId="2" applyNumberFormat="1" applyFont="1" applyFill="1" applyBorder="1" applyAlignment="1">
      <alignment horizontal="right" vertical="center"/>
    </xf>
    <xf numFmtId="3" fontId="4" fillId="4" borderId="1" xfId="2" applyNumberFormat="1" applyFont="1" applyFill="1" applyBorder="1" applyAlignment="1">
      <alignment horizontal="right" vertical="center"/>
    </xf>
    <xf numFmtId="3" fontId="9" fillId="4" borderId="1" xfId="2" applyNumberFormat="1" applyFont="1" applyFill="1" applyBorder="1" applyAlignment="1">
      <alignment horizontal="right" vertical="center"/>
    </xf>
    <xf numFmtId="3" fontId="4" fillId="5" borderId="1" xfId="2" applyNumberFormat="1" applyFont="1" applyFill="1" applyBorder="1" applyAlignment="1">
      <alignment horizontal="right" vertical="center"/>
    </xf>
    <xf numFmtId="38" fontId="4" fillId="5" borderId="2" xfId="3" applyFont="1" applyFill="1" applyBorder="1" applyAlignment="1">
      <alignment horizontal="left" vertical="center" wrapText="1"/>
    </xf>
    <xf numFmtId="38" fontId="4" fillId="4" borderId="2" xfId="3" applyFont="1" applyFill="1" applyBorder="1" applyAlignment="1">
      <alignment horizontal="left" vertical="center"/>
    </xf>
    <xf numFmtId="3" fontId="4" fillId="5" borderId="4" xfId="2" applyNumberFormat="1" applyFont="1" applyFill="1" applyBorder="1" applyAlignment="1">
      <alignment horizontal="right" vertical="center"/>
    </xf>
    <xf numFmtId="38" fontId="4" fillId="5" borderId="1" xfId="1" applyFont="1" applyFill="1" applyBorder="1" applyAlignment="1">
      <alignment horizontal="left" vertical="center" wrapText="1"/>
    </xf>
    <xf numFmtId="38" fontId="2" fillId="0" borderId="0" xfId="3" applyFont="1" applyBorder="1" applyAlignment="1">
      <alignment horizontal="right"/>
    </xf>
    <xf numFmtId="38" fontId="4" fillId="6" borderId="1" xfId="3" applyFont="1" applyFill="1" applyBorder="1" applyAlignment="1">
      <alignment horizontal="right" vertical="center" wrapText="1"/>
    </xf>
    <xf numFmtId="38" fontId="4" fillId="6" borderId="4" xfId="3" applyFont="1" applyFill="1" applyBorder="1" applyAlignment="1">
      <alignment horizontal="right" vertical="center" wrapText="1"/>
    </xf>
    <xf numFmtId="38" fontId="4" fillId="6" borderId="5" xfId="3" applyFont="1" applyFill="1" applyBorder="1" applyAlignment="1">
      <alignment horizontal="right" vertical="center" wrapText="1"/>
    </xf>
    <xf numFmtId="38" fontId="4" fillId="6" borderId="1" xfId="3" applyFont="1" applyFill="1" applyBorder="1" applyAlignment="1">
      <alignment horizontal="right"/>
    </xf>
    <xf numFmtId="38" fontId="4" fillId="6" borderId="1" xfId="3" applyFont="1" applyFill="1" applyBorder="1" applyAlignment="1">
      <alignment horizontal="left" wrapText="1"/>
    </xf>
    <xf numFmtId="38" fontId="2" fillId="0" borderId="0" xfId="3" applyFont="1" applyBorder="1" applyAlignment="1"/>
    <xf numFmtId="38" fontId="4" fillId="0" borderId="1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8" xfId="3" applyFont="1" applyFill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1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13" xfId="3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38" fontId="4" fillId="0" borderId="2" xfId="3" applyFont="1" applyBorder="1" applyAlignment="1">
      <alignment horizontal="left" wrapText="1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38" fontId="4" fillId="0" borderId="4" xfId="3" applyFont="1" applyFill="1" applyBorder="1" applyAlignment="1">
      <alignment horizontal="center" vertical="center" shrinkToFit="1"/>
    </xf>
    <xf numFmtId="38" fontId="4" fillId="0" borderId="5" xfId="3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3" applyFont="1" applyFill="1" applyBorder="1" applyAlignment="1">
      <alignment horizontal="center" vertical="center" shrinkToFit="1"/>
    </xf>
    <xf numFmtId="38" fontId="4" fillId="0" borderId="14" xfId="3" applyFont="1" applyFill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38" fontId="4" fillId="0" borderId="20" xfId="3" applyFont="1" applyBorder="1" applyAlignment="1">
      <alignment horizontal="left" wrapText="1"/>
    </xf>
    <xf numFmtId="38" fontId="4" fillId="0" borderId="0" xfId="3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16" xfId="3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20" xfId="3" applyFont="1" applyFill="1" applyBorder="1" applyAlignment="1">
      <alignment horizontal="center" vertical="center" shrinkToFit="1"/>
    </xf>
    <xf numFmtId="38" fontId="4" fillId="0" borderId="28" xfId="3" applyFont="1" applyFill="1" applyBorder="1" applyAlignment="1">
      <alignment horizontal="center" vertical="center"/>
    </xf>
    <xf numFmtId="38" fontId="4" fillId="0" borderId="14" xfId="3" applyFont="1" applyFill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3" applyFont="1" applyFill="1" applyBorder="1" applyAlignment="1">
      <alignment horizontal="center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13" xfId="3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38" fontId="4" fillId="0" borderId="29" xfId="3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24" xfId="3" applyFont="1" applyFill="1" applyBorder="1" applyAlignment="1">
      <alignment horizontal="center" vertical="center"/>
    </xf>
    <xf numFmtId="38" fontId="4" fillId="0" borderId="24" xfId="3" applyFont="1" applyFill="1" applyBorder="1" applyAlignment="1">
      <alignment horizontal="center" vertical="center"/>
    </xf>
    <xf numFmtId="38" fontId="4" fillId="0" borderId="1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30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38" fontId="4" fillId="0" borderId="29" xfId="3" applyFont="1" applyFill="1" applyBorder="1" applyAlignment="1">
      <alignment horizontal="center" vertical="center"/>
    </xf>
    <xf numFmtId="38" fontId="4" fillId="0" borderId="12" xfId="3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38" fontId="4" fillId="0" borderId="0" xfId="3" applyFont="1" applyBorder="1" applyAlignment="1"/>
    <xf numFmtId="38" fontId="4" fillId="0" borderId="27" xfId="3" applyFont="1" applyFill="1" applyBorder="1" applyAlignment="1"/>
    <xf numFmtId="38" fontId="4" fillId="0" borderId="0" xfId="3" applyFont="1" applyAlignment="1"/>
    <xf numFmtId="38" fontId="9" fillId="0" borderId="31" xfId="3" applyFont="1" applyBorder="1" applyAlignment="1"/>
    <xf numFmtId="38" fontId="4" fillId="0" borderId="27" xfId="3" applyFont="1" applyBorder="1" applyAlignment="1">
      <alignment horizontal="center" vertical="center"/>
    </xf>
    <xf numFmtId="38" fontId="4" fillId="0" borderId="27" xfId="3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0" xfId="4" applyFont="1" applyFill="1" applyAlignment="1">
      <alignment vertical="center" wrapText="1"/>
    </xf>
    <xf numFmtId="0" fontId="4" fillId="0" borderId="0" xfId="4" applyFont="1" applyFill="1">
      <alignment vertical="center"/>
    </xf>
    <xf numFmtId="0" fontId="4" fillId="0" borderId="0" xfId="4" applyFont="1" applyFill="1" applyAlignment="1">
      <alignment vertical="center" wrapText="1"/>
    </xf>
    <xf numFmtId="176" fontId="5" fillId="0" borderId="0" xfId="3" applyNumberFormat="1" applyFont="1" applyFill="1" applyAlignment="1">
      <alignment horizontal="left"/>
    </xf>
    <xf numFmtId="176" fontId="4" fillId="0" borderId="0" xfId="3" applyNumberFormat="1" applyFont="1" applyFill="1" applyAlignment="1">
      <alignment horizontal="left"/>
    </xf>
    <xf numFmtId="176" fontId="7" fillId="2" borderId="1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horizontal="right" vertical="center" wrapText="1"/>
    </xf>
    <xf numFmtId="176" fontId="7" fillId="3" borderId="1" xfId="3" applyNumberFormat="1" applyFont="1" applyFill="1" applyBorder="1" applyAlignment="1">
      <alignment horizontal="right" vertical="center"/>
    </xf>
    <xf numFmtId="176" fontId="7" fillId="3" borderId="1" xfId="3" applyNumberFormat="1" applyFont="1" applyFill="1" applyBorder="1" applyAlignment="1">
      <alignment horizontal="right" vertical="center" wrapText="1"/>
    </xf>
    <xf numFmtId="176" fontId="4" fillId="3" borderId="7" xfId="3" applyNumberFormat="1" applyFont="1" applyFill="1" applyBorder="1" applyAlignment="1">
      <alignment horizontal="left" vertical="center"/>
    </xf>
    <xf numFmtId="176" fontId="7" fillId="4" borderId="1" xfId="3" applyNumberFormat="1" applyFont="1" applyFill="1" applyBorder="1" applyAlignment="1">
      <alignment horizontal="right" vertical="center"/>
    </xf>
    <xf numFmtId="176" fontId="7" fillId="4" borderId="1" xfId="3" applyNumberFormat="1" applyFont="1" applyFill="1" applyBorder="1" applyAlignment="1">
      <alignment horizontal="right" vertical="center" wrapText="1"/>
    </xf>
    <xf numFmtId="176" fontId="7" fillId="5" borderId="1" xfId="3" applyNumberFormat="1" applyFont="1" applyFill="1" applyBorder="1" applyAlignment="1">
      <alignment horizontal="right" vertical="center"/>
    </xf>
    <xf numFmtId="38" fontId="4" fillId="5" borderId="1" xfId="3" applyFont="1" applyFill="1" applyBorder="1" applyAlignment="1">
      <alignment horizontal="left" vertical="center" wrapText="1"/>
    </xf>
    <xf numFmtId="176" fontId="4" fillId="2" borderId="1" xfId="3" applyNumberFormat="1" applyFont="1" applyFill="1" applyBorder="1" applyAlignment="1">
      <alignment horizontal="right" vertical="center"/>
    </xf>
    <xf numFmtId="176" fontId="4" fillId="2" borderId="1" xfId="3" applyNumberFormat="1" applyFont="1" applyFill="1" applyBorder="1" applyAlignment="1">
      <alignment horizontal="right" vertical="center" wrapText="1"/>
    </xf>
    <xf numFmtId="176" fontId="4" fillId="3" borderId="1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 wrapText="1"/>
    </xf>
    <xf numFmtId="176" fontId="4" fillId="4" borderId="1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4" borderId="1" xfId="3" applyNumberFormat="1" applyFont="1" applyFill="1" applyBorder="1" applyAlignment="1">
      <alignment horizontal="right" vertical="center" wrapText="1"/>
    </xf>
    <xf numFmtId="176" fontId="4" fillId="3" borderId="3" xfId="3" applyNumberFormat="1" applyFont="1" applyFill="1" applyBorder="1" applyAlignment="1">
      <alignment horizontal="left" vertical="center"/>
    </xf>
    <xf numFmtId="177" fontId="4" fillId="6" borderId="1" xfId="5" applyNumberFormat="1" applyFont="1" applyFill="1" applyBorder="1" applyAlignment="1">
      <alignment horizontal="right"/>
    </xf>
    <xf numFmtId="177" fontId="4" fillId="6" borderId="1" xfId="5" applyNumberFormat="1" applyFont="1" applyFill="1" applyBorder="1" applyAlignment="1">
      <alignment horizontal="right" wrapText="1"/>
    </xf>
    <xf numFmtId="177" fontId="4" fillId="6" borderId="4" xfId="5" applyNumberFormat="1" applyFont="1" applyFill="1" applyBorder="1" applyAlignment="1">
      <alignment horizontal="right"/>
    </xf>
    <xf numFmtId="0" fontId="4" fillId="6" borderId="1" xfId="5" applyFont="1" applyFill="1" applyBorder="1"/>
    <xf numFmtId="176" fontId="4" fillId="0" borderId="2" xfId="3" applyNumberFormat="1" applyFont="1" applyFill="1" applyBorder="1" applyAlignment="1">
      <alignment horizontal="center" vertical="center"/>
    </xf>
    <xf numFmtId="176" fontId="4" fillId="0" borderId="15" xfId="3" applyNumberFormat="1" applyFont="1" applyFill="1" applyBorder="1" applyAlignment="1">
      <alignment horizontal="center" vertical="center"/>
    </xf>
    <xf numFmtId="176" fontId="4" fillId="0" borderId="32" xfId="3" applyNumberFormat="1" applyFont="1" applyFill="1" applyBorder="1" applyAlignment="1">
      <alignment horizontal="center" vertical="center" wrapText="1"/>
    </xf>
    <xf numFmtId="176" fontId="4" fillId="0" borderId="33" xfId="3" applyNumberFormat="1" applyFont="1" applyFill="1" applyBorder="1" applyAlignment="1">
      <alignment horizontal="center" vertical="center"/>
    </xf>
    <xf numFmtId="176" fontId="4" fillId="0" borderId="18" xfId="3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6" fontId="4" fillId="0" borderId="0" xfId="3" applyNumberFormat="1" applyFont="1" applyFill="1" applyAlignment="1">
      <alignment horizontal="center" vertical="center" wrapText="1"/>
    </xf>
    <xf numFmtId="176" fontId="4" fillId="0" borderId="34" xfId="3" applyNumberFormat="1" applyFont="1" applyFill="1" applyBorder="1" applyAlignment="1">
      <alignment horizontal="center" vertical="center"/>
    </xf>
    <xf numFmtId="176" fontId="4" fillId="0" borderId="32" xfId="3" applyNumberFormat="1" applyFont="1" applyFill="1" applyBorder="1" applyAlignment="1">
      <alignment horizontal="center" vertical="center"/>
    </xf>
    <xf numFmtId="176" fontId="4" fillId="0" borderId="34" xfId="3" applyNumberFormat="1" applyFont="1" applyFill="1" applyBorder="1" applyAlignment="1">
      <alignment horizontal="center" vertical="center" wrapText="1"/>
    </xf>
    <xf numFmtId="176" fontId="4" fillId="0" borderId="14" xfId="3" applyNumberFormat="1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left" wrapText="1"/>
    </xf>
    <xf numFmtId="176" fontId="4" fillId="0" borderId="3" xfId="3" applyNumberFormat="1" applyFont="1" applyFill="1" applyBorder="1" applyAlignment="1">
      <alignment horizontal="center" vertical="center"/>
    </xf>
    <xf numFmtId="176" fontId="4" fillId="0" borderId="8" xfId="3" applyNumberFormat="1" applyFont="1" applyFill="1" applyBorder="1" applyAlignment="1">
      <alignment horizontal="center" vertical="center"/>
    </xf>
    <xf numFmtId="176" fontId="4" fillId="0" borderId="35" xfId="3" applyNumberFormat="1" applyFont="1" applyFill="1" applyBorder="1" applyAlignment="1">
      <alignment horizontal="center" vertical="center" wrapText="1"/>
    </xf>
    <xf numFmtId="176" fontId="4" fillId="0" borderId="36" xfId="3" applyNumberFormat="1" applyFont="1" applyFill="1" applyBorder="1" applyAlignment="1">
      <alignment horizontal="center" vertical="center" wrapText="1"/>
    </xf>
    <xf numFmtId="176" fontId="4" fillId="0" borderId="29" xfId="3" applyNumberFormat="1" applyFont="1" applyFill="1" applyBorder="1" applyAlignment="1">
      <alignment horizontal="center" vertical="center" wrapText="1"/>
    </xf>
    <xf numFmtId="176" fontId="4" fillId="0" borderId="37" xfId="3" applyNumberFormat="1" applyFont="1" applyFill="1" applyBorder="1" applyAlignment="1">
      <alignment horizontal="center" vertical="center" wrapText="1"/>
    </xf>
    <xf numFmtId="176" fontId="4" fillId="0" borderId="38" xfId="3" applyNumberFormat="1" applyFont="1" applyFill="1" applyBorder="1" applyAlignment="1">
      <alignment horizontal="center" vertical="center" wrapText="1"/>
    </xf>
    <xf numFmtId="176" fontId="4" fillId="0" borderId="39" xfId="3" applyNumberFormat="1" applyFont="1" applyFill="1" applyBorder="1" applyAlignment="1">
      <alignment horizontal="center" vertical="center"/>
    </xf>
    <xf numFmtId="176" fontId="4" fillId="0" borderId="40" xfId="3" applyNumberFormat="1" applyFont="1" applyFill="1" applyBorder="1" applyAlignment="1">
      <alignment horizontal="center" vertical="center" wrapText="1"/>
    </xf>
    <xf numFmtId="176" fontId="4" fillId="0" borderId="39" xfId="3" applyNumberFormat="1" applyFont="1" applyFill="1" applyBorder="1" applyAlignment="1">
      <alignment horizontal="center" vertical="center" wrapText="1"/>
    </xf>
    <xf numFmtId="176" fontId="4" fillId="0" borderId="41" xfId="3" applyNumberFormat="1" applyFont="1" applyFill="1" applyBorder="1" applyAlignment="1">
      <alignment horizontal="center" vertical="center" wrapText="1"/>
    </xf>
    <xf numFmtId="176" fontId="4" fillId="0" borderId="0" xfId="3" applyNumberFormat="1" applyFont="1" applyFill="1" applyBorder="1" applyAlignment="1">
      <alignment horizontal="center" vertical="center"/>
    </xf>
    <xf numFmtId="176" fontId="4" fillId="0" borderId="3" xfId="3" applyNumberFormat="1" applyFont="1" applyFill="1" applyBorder="1" applyAlignment="1">
      <alignment horizontal="left" wrapText="1"/>
    </xf>
    <xf numFmtId="176" fontId="4" fillId="0" borderId="7" xfId="3" applyNumberFormat="1" applyFont="1" applyFill="1" applyBorder="1" applyAlignment="1">
      <alignment horizontal="center" vertical="center"/>
    </xf>
    <xf numFmtId="176" fontId="4" fillId="0" borderId="8" xfId="3" applyNumberFormat="1" applyFont="1" applyFill="1" applyBorder="1" applyAlignment="1">
      <alignment horizontal="center" vertical="center" wrapText="1"/>
    </xf>
    <xf numFmtId="176" fontId="4" fillId="0" borderId="42" xfId="3" applyNumberFormat="1" applyFont="1" applyFill="1" applyBorder="1" applyAlignment="1">
      <alignment horizontal="center" vertical="center" wrapText="1"/>
    </xf>
    <xf numFmtId="176" fontId="4" fillId="0" borderId="43" xfId="3" applyNumberFormat="1" applyFont="1" applyFill="1" applyBorder="1" applyAlignment="1">
      <alignment horizontal="center" vertical="center"/>
    </xf>
    <xf numFmtId="176" fontId="4" fillId="0" borderId="44" xfId="3" applyNumberFormat="1" applyFont="1" applyFill="1" applyBorder="1" applyAlignment="1">
      <alignment horizontal="center" vertical="center"/>
    </xf>
    <xf numFmtId="176" fontId="4" fillId="0" borderId="45" xfId="3" applyNumberFormat="1" applyFont="1" applyFill="1" applyBorder="1" applyAlignment="1">
      <alignment horizontal="center" vertical="center"/>
    </xf>
    <xf numFmtId="176" fontId="4" fillId="0" borderId="46" xfId="3" applyNumberFormat="1" applyFont="1" applyFill="1" applyBorder="1" applyAlignment="1">
      <alignment horizontal="center" vertical="center"/>
    </xf>
    <xf numFmtId="176" fontId="4" fillId="0" borderId="24" xfId="3" applyNumberFormat="1" applyFont="1" applyFill="1" applyBorder="1" applyAlignment="1">
      <alignment horizontal="center" vertical="center"/>
    </xf>
    <xf numFmtId="176" fontId="4" fillId="0" borderId="42" xfId="3" applyNumberFormat="1" applyFont="1" applyFill="1" applyBorder="1" applyAlignment="1">
      <alignment horizontal="center" vertical="center"/>
    </xf>
    <xf numFmtId="176" fontId="4" fillId="0" borderId="16" xfId="3" applyNumberFormat="1" applyFont="1" applyFill="1" applyBorder="1" applyAlignment="1">
      <alignment horizontal="center" vertical="center"/>
    </xf>
    <xf numFmtId="176" fontId="4" fillId="0" borderId="3" xfId="3" applyNumberFormat="1" applyFont="1" applyFill="1" applyBorder="1" applyAlignment="1">
      <alignment horizontal="left"/>
    </xf>
    <xf numFmtId="176" fontId="4" fillId="0" borderId="4" xfId="3" applyNumberFormat="1" applyFont="1" applyFill="1" applyBorder="1" applyAlignment="1">
      <alignment horizontal="left" vertical="center"/>
    </xf>
    <xf numFmtId="176" fontId="4" fillId="0" borderId="47" xfId="3" applyNumberFormat="1" applyFont="1" applyFill="1" applyBorder="1" applyAlignment="1">
      <alignment horizontal="left" vertical="center"/>
    </xf>
    <xf numFmtId="176" fontId="4" fillId="0" borderId="5" xfId="3" applyNumberFormat="1" applyFont="1" applyFill="1" applyBorder="1" applyAlignment="1">
      <alignment horizontal="left" vertical="center"/>
    </xf>
    <xf numFmtId="176" fontId="4" fillId="0" borderId="9" xfId="3" applyNumberFormat="1" applyFont="1" applyFill="1" applyBorder="1" applyAlignment="1">
      <alignment horizontal="center" vertical="center" wrapText="1"/>
    </xf>
    <xf numFmtId="176" fontId="4" fillId="0" borderId="7" xfId="3" applyNumberFormat="1" applyFont="1" applyFill="1" applyBorder="1" applyAlignment="1">
      <alignment horizontal="left"/>
    </xf>
    <xf numFmtId="176" fontId="4" fillId="0" borderId="14" xfId="3" applyNumberFormat="1" applyFont="1" applyFill="1" applyBorder="1" applyAlignment="1">
      <alignment horizontal="right"/>
    </xf>
    <xf numFmtId="176" fontId="4" fillId="0" borderId="0" xfId="3" applyNumberFormat="1" applyFont="1" applyFill="1" applyAlignment="1">
      <alignment wrapText="1"/>
    </xf>
    <xf numFmtId="176" fontId="4" fillId="0" borderId="0" xfId="3" applyNumberFormat="1" applyFont="1" applyFill="1" applyAlignment="1"/>
    <xf numFmtId="176" fontId="4" fillId="0" borderId="0" xfId="3" applyNumberFormat="1" applyFont="1" applyFill="1" applyAlignment="1">
      <alignment horizontal="center" vertical="center"/>
    </xf>
    <xf numFmtId="176" fontId="4" fillId="0" borderId="0" xfId="3" applyNumberFormat="1" applyFont="1" applyFill="1"/>
    <xf numFmtId="176" fontId="4" fillId="0" borderId="0" xfId="3" applyNumberFormat="1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3" xfId="2"/>
    <cellStyle name="標準_○⑲様式（改正検討）一覧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8&#24180;&#24230;&#24180;&#22577;&#27096;&#24335;56&#65374;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showGridLines="0" tabSelected="1" view="pageBreakPreview" zoomScaleNormal="75" workbookViewId="0">
      <pane xSplit="1" ySplit="7" topLeftCell="B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" defaultRowHeight="13" x14ac:dyDescent="0.2"/>
  <cols>
    <col min="1" max="1" width="15.90625" style="3" customWidth="1"/>
    <col min="2" max="3" width="7.453125" style="2" customWidth="1"/>
    <col min="4" max="8" width="5.26953125" style="2" customWidth="1"/>
    <col min="9" max="9" width="7.36328125" style="2" customWidth="1"/>
    <col min="10" max="14" width="4.7265625" style="2" customWidth="1"/>
    <col min="15" max="15" width="6.36328125" style="2" customWidth="1"/>
    <col min="16" max="16" width="6.90625" style="2" customWidth="1"/>
    <col min="17" max="17" width="6.6328125" style="2" customWidth="1"/>
    <col min="18" max="18" width="4.7265625" style="2" bestFit="1" customWidth="1"/>
    <col min="19" max="19" width="5.7265625" style="2" customWidth="1"/>
    <col min="20" max="20" width="5.6328125" style="2" customWidth="1"/>
    <col min="21" max="21" width="6.90625" style="2" customWidth="1"/>
    <col min="22" max="22" width="7.08984375" style="2" customWidth="1"/>
    <col min="23" max="23" width="6.90625" style="2" customWidth="1"/>
    <col min="24" max="24" width="7" style="2" customWidth="1"/>
    <col min="25" max="25" width="7.08984375" style="2" customWidth="1"/>
    <col min="26" max="27" width="5.36328125" style="2" customWidth="1"/>
    <col min="28" max="30" width="5.453125" style="2" customWidth="1"/>
    <col min="31" max="31" width="6" style="2" customWidth="1"/>
    <col min="32" max="37" width="5.36328125" style="2" customWidth="1"/>
    <col min="38" max="39" width="6.36328125" style="1" customWidth="1"/>
    <col min="40" max="16384" width="9" style="1"/>
  </cols>
  <sheetData>
    <row r="1" spans="1:39" s="36" customFormat="1" ht="16" x14ac:dyDescent="0.5">
      <c r="A1" s="114" t="s">
        <v>52</v>
      </c>
      <c r="B1" s="113"/>
      <c r="C1" s="111"/>
      <c r="D1" s="111"/>
      <c r="E1" s="111"/>
      <c r="F1" s="111"/>
      <c r="G1" s="111"/>
      <c r="H1" s="111"/>
      <c r="I1" s="111"/>
      <c r="J1" s="112"/>
      <c r="K1" s="112"/>
      <c r="L1" s="112"/>
      <c r="M1" s="112"/>
      <c r="N1" s="112"/>
      <c r="O1" s="112"/>
      <c r="P1" s="111"/>
      <c r="Q1" s="111"/>
      <c r="R1" s="111"/>
      <c r="S1" s="111"/>
      <c r="T1" s="111"/>
      <c r="U1" s="111"/>
      <c r="V1" s="111"/>
      <c r="W1" s="111"/>
      <c r="X1" s="109"/>
      <c r="Y1" s="109"/>
      <c r="Z1" s="111"/>
      <c r="AA1" s="111"/>
      <c r="AB1" s="109"/>
      <c r="AC1" s="109"/>
      <c r="AD1" s="109"/>
      <c r="AE1" s="109"/>
      <c r="AF1" s="111"/>
      <c r="AG1" s="111"/>
      <c r="AH1" s="111"/>
      <c r="AI1" s="109"/>
      <c r="AJ1" s="110"/>
      <c r="AK1" s="110"/>
      <c r="AL1" s="109"/>
      <c r="AM1" s="108" t="s">
        <v>51</v>
      </c>
    </row>
    <row r="2" spans="1:39" s="36" customFormat="1" ht="13.5" customHeight="1" x14ac:dyDescent="0.5">
      <c r="A2" s="76"/>
      <c r="B2" s="107" t="s">
        <v>50</v>
      </c>
      <c r="C2" s="106"/>
      <c r="D2" s="93" t="s">
        <v>49</v>
      </c>
      <c r="E2" s="92"/>
      <c r="F2" s="93" t="s">
        <v>48</v>
      </c>
      <c r="G2" s="95"/>
      <c r="H2" s="93" t="s">
        <v>47</v>
      </c>
      <c r="I2" s="95"/>
      <c r="J2" s="93" t="s">
        <v>46</v>
      </c>
      <c r="K2" s="92"/>
      <c r="L2" s="92"/>
      <c r="M2" s="92"/>
      <c r="N2" s="92"/>
      <c r="O2" s="95"/>
      <c r="P2" s="93" t="s">
        <v>45</v>
      </c>
      <c r="Q2" s="105"/>
      <c r="R2" s="70" t="s">
        <v>44</v>
      </c>
      <c r="S2" s="104"/>
      <c r="T2" s="70" t="s">
        <v>43</v>
      </c>
      <c r="U2" s="104"/>
      <c r="V2" s="103" t="s">
        <v>42</v>
      </c>
      <c r="W2" s="102"/>
      <c r="X2" s="101"/>
      <c r="Y2" s="98" t="s">
        <v>41</v>
      </c>
      <c r="Z2" s="97"/>
      <c r="AA2" s="97"/>
      <c r="AB2" s="99"/>
      <c r="AC2" s="100"/>
      <c r="AD2" s="99"/>
      <c r="AE2" s="98" t="s">
        <v>40</v>
      </c>
      <c r="AF2" s="97"/>
      <c r="AG2" s="96"/>
      <c r="AH2" s="92" t="s">
        <v>39</v>
      </c>
      <c r="AI2" s="95"/>
      <c r="AJ2" s="93" t="s">
        <v>38</v>
      </c>
      <c r="AK2" s="94"/>
      <c r="AL2" s="93" t="s">
        <v>37</v>
      </c>
      <c r="AM2" s="92"/>
    </row>
    <row r="3" spans="1:39" s="36" customFormat="1" ht="13.5" customHeight="1" x14ac:dyDescent="0.5">
      <c r="A3" s="76"/>
      <c r="B3" s="91"/>
      <c r="C3" s="90"/>
      <c r="D3" s="78"/>
      <c r="E3" s="77"/>
      <c r="F3" s="78"/>
      <c r="G3" s="79"/>
      <c r="H3" s="78"/>
      <c r="I3" s="79"/>
      <c r="J3" s="89"/>
      <c r="K3" s="88"/>
      <c r="L3" s="88"/>
      <c r="M3" s="88"/>
      <c r="N3" s="88"/>
      <c r="O3" s="87"/>
      <c r="P3" s="78"/>
      <c r="Q3" s="64"/>
      <c r="R3" s="86"/>
      <c r="S3" s="85"/>
      <c r="T3" s="86"/>
      <c r="U3" s="85"/>
      <c r="V3" s="86"/>
      <c r="W3" s="85"/>
      <c r="X3" s="82"/>
      <c r="Y3" s="81"/>
      <c r="Z3" s="81"/>
      <c r="AA3" s="81"/>
      <c r="AB3" s="84"/>
      <c r="AC3" s="83"/>
      <c r="AD3" s="82"/>
      <c r="AE3" s="81"/>
      <c r="AF3" s="81"/>
      <c r="AG3" s="80"/>
      <c r="AH3" s="77"/>
      <c r="AI3" s="79"/>
      <c r="AJ3" s="78"/>
      <c r="AK3" s="55"/>
      <c r="AL3" s="78"/>
      <c r="AM3" s="77"/>
    </row>
    <row r="4" spans="1:39" s="36" customFormat="1" ht="13.5" customHeight="1" x14ac:dyDescent="0.5">
      <c r="A4" s="76"/>
      <c r="B4" s="75"/>
      <c r="C4" s="74"/>
      <c r="D4" s="68"/>
      <c r="E4" s="73"/>
      <c r="F4" s="68"/>
      <c r="G4" s="72"/>
      <c r="H4" s="68"/>
      <c r="I4" s="72"/>
      <c r="J4" s="70" t="s">
        <v>36</v>
      </c>
      <c r="K4" s="71"/>
      <c r="L4" s="70" t="s">
        <v>35</v>
      </c>
      <c r="M4" s="71"/>
      <c r="N4" s="70" t="s">
        <v>34</v>
      </c>
      <c r="O4" s="69"/>
      <c r="P4" s="68"/>
      <c r="Q4" s="66"/>
      <c r="R4" s="67"/>
      <c r="S4" s="66"/>
      <c r="T4" s="67"/>
      <c r="U4" s="66"/>
      <c r="V4" s="65"/>
      <c r="W4" s="64"/>
      <c r="X4" s="61"/>
      <c r="Y4" s="60"/>
      <c r="Z4" s="59" t="s">
        <v>32</v>
      </c>
      <c r="AA4" s="58"/>
      <c r="AB4" s="63" t="s">
        <v>33</v>
      </c>
      <c r="AC4" s="62"/>
      <c r="AD4" s="61"/>
      <c r="AE4" s="60"/>
      <c r="AF4" s="59" t="s">
        <v>32</v>
      </c>
      <c r="AG4" s="58"/>
      <c r="AH4" s="57"/>
      <c r="AI4" s="55"/>
      <c r="AJ4" s="56"/>
      <c r="AK4" s="55"/>
      <c r="AL4" s="54"/>
      <c r="AM4" s="53"/>
    </row>
    <row r="5" spans="1:39" s="36" customFormat="1" ht="13.5" customHeight="1" x14ac:dyDescent="0.5">
      <c r="A5" s="52"/>
      <c r="B5" s="51" t="s">
        <v>31</v>
      </c>
      <c r="C5" s="50" t="s">
        <v>30</v>
      </c>
      <c r="D5" s="47" t="s">
        <v>31</v>
      </c>
      <c r="E5" s="47" t="s">
        <v>30</v>
      </c>
      <c r="F5" s="49" t="s">
        <v>31</v>
      </c>
      <c r="G5" s="48" t="s">
        <v>30</v>
      </c>
      <c r="H5" s="49" t="s">
        <v>31</v>
      </c>
      <c r="I5" s="48" t="s">
        <v>30</v>
      </c>
      <c r="J5" s="39" t="s">
        <v>31</v>
      </c>
      <c r="K5" s="43" t="s">
        <v>30</v>
      </c>
      <c r="L5" s="39" t="s">
        <v>31</v>
      </c>
      <c r="M5" s="43" t="s">
        <v>30</v>
      </c>
      <c r="N5" s="39" t="s">
        <v>31</v>
      </c>
      <c r="O5" s="43" t="s">
        <v>30</v>
      </c>
      <c r="P5" s="47" t="s">
        <v>31</v>
      </c>
      <c r="Q5" s="47" t="s">
        <v>30</v>
      </c>
      <c r="R5" s="46" t="s">
        <v>31</v>
      </c>
      <c r="S5" s="45" t="s">
        <v>30</v>
      </c>
      <c r="T5" s="46" t="s">
        <v>31</v>
      </c>
      <c r="U5" s="45" t="s">
        <v>30</v>
      </c>
      <c r="V5" s="44" t="s">
        <v>31</v>
      </c>
      <c r="W5" s="43" t="s">
        <v>30</v>
      </c>
      <c r="X5" s="41" t="s">
        <v>31</v>
      </c>
      <c r="Y5" s="40" t="s">
        <v>30</v>
      </c>
      <c r="Z5" s="41" t="s">
        <v>31</v>
      </c>
      <c r="AA5" s="40" t="s">
        <v>30</v>
      </c>
      <c r="AB5" s="42" t="s">
        <v>31</v>
      </c>
      <c r="AC5" s="42" t="s">
        <v>30</v>
      </c>
      <c r="AD5" s="41" t="s">
        <v>31</v>
      </c>
      <c r="AE5" s="40" t="s">
        <v>30</v>
      </c>
      <c r="AF5" s="41" t="s">
        <v>31</v>
      </c>
      <c r="AG5" s="40" t="s">
        <v>30</v>
      </c>
      <c r="AH5" s="39" t="s">
        <v>31</v>
      </c>
      <c r="AI5" s="38" t="s">
        <v>30</v>
      </c>
      <c r="AJ5" s="39" t="s">
        <v>31</v>
      </c>
      <c r="AK5" s="38" t="s">
        <v>30</v>
      </c>
      <c r="AL5" s="37" t="s">
        <v>31</v>
      </c>
      <c r="AM5" s="37" t="s">
        <v>30</v>
      </c>
    </row>
    <row r="6" spans="1:39" s="30" customFormat="1" ht="13.5" customHeight="1" x14ac:dyDescent="0.5">
      <c r="A6" s="35" t="s">
        <v>29</v>
      </c>
      <c r="B6" s="34">
        <v>107558</v>
      </c>
      <c r="C6" s="34">
        <v>174042</v>
      </c>
      <c r="D6" s="31">
        <v>431</v>
      </c>
      <c r="E6" s="31">
        <v>527</v>
      </c>
      <c r="F6" s="31">
        <v>1072</v>
      </c>
      <c r="G6" s="31">
        <v>2619</v>
      </c>
      <c r="H6" s="31">
        <v>7210</v>
      </c>
      <c r="I6" s="31">
        <v>17214</v>
      </c>
      <c r="J6" s="31">
        <v>554</v>
      </c>
      <c r="K6" s="31">
        <v>1294</v>
      </c>
      <c r="L6" s="31">
        <v>669</v>
      </c>
      <c r="M6" s="31">
        <v>1350</v>
      </c>
      <c r="N6" s="31">
        <v>6850</v>
      </c>
      <c r="O6" s="31">
        <v>15685</v>
      </c>
      <c r="P6" s="31">
        <v>29246</v>
      </c>
      <c r="Q6" s="33">
        <v>44563</v>
      </c>
      <c r="R6" s="31">
        <v>1567</v>
      </c>
      <c r="S6" s="31">
        <v>3634</v>
      </c>
      <c r="T6" s="31">
        <v>6343</v>
      </c>
      <c r="U6" s="31">
        <v>11629</v>
      </c>
      <c r="V6" s="32">
        <v>16102</v>
      </c>
      <c r="W6" s="31">
        <v>19129</v>
      </c>
      <c r="X6" s="31">
        <v>16918</v>
      </c>
      <c r="Y6" s="31">
        <v>20424</v>
      </c>
      <c r="Z6" s="31">
        <v>127</v>
      </c>
      <c r="AA6" s="31">
        <v>304</v>
      </c>
      <c r="AB6" s="31">
        <v>1382</v>
      </c>
      <c r="AC6" s="31">
        <v>1707</v>
      </c>
      <c r="AD6" s="31">
        <v>6465</v>
      </c>
      <c r="AE6" s="31">
        <v>9751</v>
      </c>
      <c r="AF6" s="31">
        <v>1081</v>
      </c>
      <c r="AG6" s="31">
        <v>2282</v>
      </c>
      <c r="AH6" s="31" t="s">
        <v>11</v>
      </c>
      <c r="AI6" s="31" t="s">
        <v>11</v>
      </c>
      <c r="AJ6" s="31">
        <v>146</v>
      </c>
      <c r="AK6" s="31">
        <v>166</v>
      </c>
      <c r="AL6" s="31">
        <v>14681</v>
      </c>
      <c r="AM6" s="31">
        <v>27612</v>
      </c>
    </row>
    <row r="7" spans="1:39" ht="28.5" customHeight="1" x14ac:dyDescent="0.2">
      <c r="A7" s="29" t="s">
        <v>28</v>
      </c>
      <c r="B7" s="28">
        <f>IF(SUM(B8,B18)=0,"-",SUM(B8,B18))</f>
        <v>5588</v>
      </c>
      <c r="C7" s="28">
        <f>IF(SUM(C8,C18)=0,"-",SUM(C8,C18))</f>
        <v>8982</v>
      </c>
      <c r="D7" s="28">
        <f>IF(SUM(D8,D18)=0,"-",SUM(D8,D18))</f>
        <v>29</v>
      </c>
      <c r="E7" s="28">
        <f>IF(SUM(E8,E18)=0,"-",SUM(E8,E18))</f>
        <v>34</v>
      </c>
      <c r="F7" s="28">
        <f>IF(SUM(F8,F18)=0,"-",SUM(F8,F18))</f>
        <v>73</v>
      </c>
      <c r="G7" s="28">
        <f>IF(SUM(G8,G18)=0,"-",SUM(G8,G18))</f>
        <v>223</v>
      </c>
      <c r="H7" s="28">
        <f>IF(SUM(H8,H18)=0,"-",SUM(H8,H18))</f>
        <v>489</v>
      </c>
      <c r="I7" s="28">
        <f>IF(SUM(I8,I18)=0,"-",SUM(I8,I18))</f>
        <v>1080</v>
      </c>
      <c r="J7" s="28">
        <f>IF(SUM(J8,J18)=0,"-",SUM(J8,J18))</f>
        <v>59</v>
      </c>
      <c r="K7" s="28">
        <f>IF(SUM(K8,K18)=0,"-",SUM(K8,K18))</f>
        <v>84</v>
      </c>
      <c r="L7" s="28">
        <f>IF(SUM(L8,L18)=0,"-",SUM(L8,L18))</f>
        <v>91</v>
      </c>
      <c r="M7" s="28">
        <f>IF(SUM(M8,M18)=0,"-",SUM(M8,M18))</f>
        <v>132</v>
      </c>
      <c r="N7" s="28">
        <f>IF(SUM(N8,N18)=0,"-",SUM(N8,N18))</f>
        <v>60</v>
      </c>
      <c r="O7" s="28">
        <f>IF(SUM(O8,O18)=0,"-",SUM(O8,O18))</f>
        <v>133</v>
      </c>
      <c r="P7" s="28">
        <f>IF(SUM(P8,P18)=0,"-",SUM(P8,P18))</f>
        <v>502</v>
      </c>
      <c r="Q7" s="28">
        <f>IF(SUM(Q8,Q18)=0,"-",SUM(Q8,Q18))</f>
        <v>754</v>
      </c>
      <c r="R7" s="28">
        <f>IF(SUM(R8,R18)=0,"-",SUM(R8,R18))</f>
        <v>139</v>
      </c>
      <c r="S7" s="28">
        <f>IF(SUM(S8,S18)=0,"-",SUM(S8,S18))</f>
        <v>302</v>
      </c>
      <c r="T7" s="28">
        <f>IF(SUM(T8,T18)=0,"-",SUM(T8,T18))</f>
        <v>565</v>
      </c>
      <c r="U7" s="28">
        <f>IF(SUM(U8,U18)=0,"-",SUM(U8,U18))</f>
        <v>1244</v>
      </c>
      <c r="V7" s="28">
        <f>IF(SUM(V8,V18)=0,"-",SUM(V8,V18))</f>
        <v>1197</v>
      </c>
      <c r="W7" s="28">
        <f>IF(SUM(W8,W18)=0,"-",SUM(W8,W18))</f>
        <v>1418</v>
      </c>
      <c r="X7" s="28">
        <f>IF(SUM(X8,X18)=0,"-",SUM(X8,X18))</f>
        <v>1046</v>
      </c>
      <c r="Y7" s="28">
        <f>IF(SUM(Y8,Y18)=0,"-",SUM(Y8,Y18))</f>
        <v>1231</v>
      </c>
      <c r="Z7" s="28">
        <f>IF(SUM(Z8,Z18)=0,"-",SUM(Z8,Z18))</f>
        <v>12</v>
      </c>
      <c r="AA7" s="28">
        <f>IF(SUM(AA8,AA18)=0,"-",SUM(AA8,AA18))</f>
        <v>20</v>
      </c>
      <c r="AB7" s="28">
        <f>IF(SUM(AB8,AB18)=0,"-",SUM(AB8,AB18))</f>
        <v>142</v>
      </c>
      <c r="AC7" s="28">
        <f>IF(SUM(AC8,AC18)=0,"-",SUM(AC8,AC18))</f>
        <v>153</v>
      </c>
      <c r="AD7" s="28">
        <f>IF(SUM(AD8,AD18)=0,"-",SUM(AD8,AD18))</f>
        <v>748</v>
      </c>
      <c r="AE7" s="28">
        <f>IF(SUM(AE8,AE18)=0,"-",SUM(AE8,AE18))</f>
        <v>1065</v>
      </c>
      <c r="AF7" s="28">
        <f>IF(SUM(AF8,AF18)=0,"-",SUM(AF8,AF18))</f>
        <v>301</v>
      </c>
      <c r="AG7" s="28">
        <f>IF(SUM(AG8,AG18)=0,"-",SUM(AG8,AG18))</f>
        <v>408</v>
      </c>
      <c r="AH7" s="28" t="str">
        <f>IF(SUM(AH8,AH18)=0,"-",SUM(AH8,AH18))</f>
        <v>-</v>
      </c>
      <c r="AI7" s="28" t="str">
        <f>IF(SUM(AI8,AI18)=0,"-",SUM(AI8,AI18))</f>
        <v>-</v>
      </c>
      <c r="AJ7" s="28" t="str">
        <f>IF(SUM(AJ8,AJ18)=0,"-",SUM(AJ8,AJ18))</f>
        <v>-</v>
      </c>
      <c r="AK7" s="28" t="str">
        <f>IF(SUM(AK8,AK18)=0,"-",SUM(AK8,AK18))</f>
        <v>-</v>
      </c>
      <c r="AL7" s="28">
        <f>IF(SUM(AL8,AL18)=0,"-",SUM(AL8,AL18))</f>
        <v>590</v>
      </c>
      <c r="AM7" s="28">
        <f>IF(SUM(AM8,AM18)=0,"-",SUM(AM8,AM18))</f>
        <v>1282</v>
      </c>
    </row>
    <row r="8" spans="1:39" ht="13.5" customHeight="1" x14ac:dyDescent="0.2">
      <c r="A8" s="14" t="s">
        <v>27</v>
      </c>
      <c r="B8" s="23">
        <f>IF(SUM(B9:B17)=0,"-",SUM(B9:B17))</f>
        <v>3165</v>
      </c>
      <c r="C8" s="23">
        <f>IF(SUM(C9:C17)=0,"-",SUM(C9:C17))</f>
        <v>5560</v>
      </c>
      <c r="D8" s="23">
        <f>IF(SUM(D9:D17)=0,"-",SUM(D9:D17))</f>
        <v>16</v>
      </c>
      <c r="E8" s="23">
        <f>IF(SUM(E9:E17)=0,"-",SUM(E9:E17))</f>
        <v>21</v>
      </c>
      <c r="F8" s="23">
        <f>IF(SUM(F9:F17)=0,"-",SUM(F9:F17))</f>
        <v>18</v>
      </c>
      <c r="G8" s="23">
        <f>IF(SUM(G9:G17)=0,"-",SUM(G9:G17))</f>
        <v>93</v>
      </c>
      <c r="H8" s="23">
        <f>IF(SUM(H9:H17)=0,"-",SUM(H9:H17))</f>
        <v>270</v>
      </c>
      <c r="I8" s="23">
        <f>IF(SUM(I9:I17)=0,"-",SUM(I9:I17))</f>
        <v>675</v>
      </c>
      <c r="J8" s="24">
        <f>IF(SUM(J9:J17)=0,"-",SUM(J9:J17))</f>
        <v>32</v>
      </c>
      <c r="K8" s="24">
        <f>IF(SUM(K9:K17)=0,"-",SUM(K9:K17))</f>
        <v>57</v>
      </c>
      <c r="L8" s="24">
        <f>IF(SUM(L9:L17)=0,"-",SUM(L9:L17))</f>
        <v>39</v>
      </c>
      <c r="M8" s="24">
        <f>IF(SUM(M9:M17)=0,"-",SUM(M9:M17))</f>
        <v>71</v>
      </c>
      <c r="N8" s="24">
        <f>IF(SUM(N9:N17)=0,"-",SUM(N9:N17))</f>
        <v>38</v>
      </c>
      <c r="O8" s="24">
        <f>IF(SUM(O9:O17)=0,"-",SUM(O9:O17))</f>
        <v>111</v>
      </c>
      <c r="P8" s="23">
        <f>IF(SUM(P9:P17)=0,"-",SUM(P9:P17))</f>
        <v>410</v>
      </c>
      <c r="Q8" s="23">
        <f>IF(SUM(Q9:Q17)=0,"-",SUM(Q9:Q17))</f>
        <v>608</v>
      </c>
      <c r="R8" s="23">
        <f>IF(SUM(R9:R17)=0,"-",SUM(R9:R17))</f>
        <v>83</v>
      </c>
      <c r="S8" s="23">
        <f>IF(SUM(S9:S17)=0,"-",SUM(S9:S17))</f>
        <v>166</v>
      </c>
      <c r="T8" s="23">
        <f>IF(SUM(T9:T17)=0,"-",SUM(T9:T17))</f>
        <v>494</v>
      </c>
      <c r="U8" s="23">
        <f>IF(SUM(U9:U17)=0,"-",SUM(U9:U17))</f>
        <v>1148</v>
      </c>
      <c r="V8" s="23">
        <f>IF(SUM(V9:V17)=0,"-",SUM(V9:V17))</f>
        <v>598</v>
      </c>
      <c r="W8" s="23">
        <f>IF(SUM(W9:W17)=0,"-",SUM(W9:W17))</f>
        <v>677</v>
      </c>
      <c r="X8" s="23">
        <f>IF(SUM(X9:X17)=0,"-",SUM(X9:X17))</f>
        <v>435</v>
      </c>
      <c r="Y8" s="23">
        <f>IF(SUM(Y9:Y17)=0,"-",SUM(Y9:Y17))</f>
        <v>490</v>
      </c>
      <c r="Z8" s="23">
        <f>IF(SUM(Z9:Z17)=0,"-",SUM(Z9:Z17))</f>
        <v>2</v>
      </c>
      <c r="AA8" s="23">
        <f>IF(SUM(AA9:AA17)=0,"-",SUM(AA9:AA17))</f>
        <v>8</v>
      </c>
      <c r="AB8" s="23">
        <f>IF(SUM(AB9:AB17)=0,"-",SUM(AB9:AB17))</f>
        <v>42</v>
      </c>
      <c r="AC8" s="23">
        <f>IF(SUM(AC9:AC17)=0,"-",SUM(AC9:AC17))</f>
        <v>49</v>
      </c>
      <c r="AD8" s="23">
        <f>IF(SUM(AD9:AD17)=0,"-",SUM(AD9:AD17))</f>
        <v>171</v>
      </c>
      <c r="AE8" s="23">
        <f>IF(SUM(AE9:AE17)=0,"-",SUM(AE9:AE17))</f>
        <v>218</v>
      </c>
      <c r="AF8" s="23">
        <f>IF(SUM(AF9:AF17)=0,"-",SUM(AF9:AF17))</f>
        <v>27</v>
      </c>
      <c r="AG8" s="23">
        <f>IF(SUM(AG9:AG17)=0,"-",SUM(AG9:AG17))</f>
        <v>48</v>
      </c>
      <c r="AH8" s="23" t="str">
        <f>IF(SUM(AH9:AH17)=0,"-",SUM(AH9:AH17))</f>
        <v>-</v>
      </c>
      <c r="AI8" s="23" t="str">
        <f>IF(SUM(AI9:AI17)=0,"-",SUM(AI9:AI17))</f>
        <v>-</v>
      </c>
      <c r="AJ8" s="23" t="str">
        <f>IF(SUM(AJ9:AJ17)=0,"-",SUM(AJ9:AJ17))</f>
        <v>-</v>
      </c>
      <c r="AK8" s="23" t="str">
        <f>IF(SUM(AK9:AK17)=0,"-",SUM(AK9:AK17))</f>
        <v>-</v>
      </c>
      <c r="AL8" s="23">
        <f>IF(SUM(AL9:AL17)=0,"-",SUM(AL9:AL17))</f>
        <v>561</v>
      </c>
      <c r="AM8" s="23">
        <f>IF(SUM(AM9:AM17)=0,"-",SUM(AM9:AM17))</f>
        <v>1225</v>
      </c>
    </row>
    <row r="9" spans="1:39" ht="13.5" customHeight="1" x14ac:dyDescent="0.2">
      <c r="A9" s="12" t="s">
        <v>8</v>
      </c>
      <c r="B9" s="21">
        <v>190</v>
      </c>
      <c r="C9" s="21">
        <v>467</v>
      </c>
      <c r="D9" s="21">
        <v>16</v>
      </c>
      <c r="E9" s="21">
        <v>21</v>
      </c>
      <c r="F9" s="21">
        <v>18</v>
      </c>
      <c r="G9" s="21">
        <v>93</v>
      </c>
      <c r="H9" s="21">
        <v>97</v>
      </c>
      <c r="I9" s="21">
        <v>237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1" t="s">
        <v>11</v>
      </c>
      <c r="Q9" s="21" t="s">
        <v>11</v>
      </c>
      <c r="R9" s="21">
        <v>59</v>
      </c>
      <c r="S9" s="21">
        <v>116</v>
      </c>
      <c r="T9" s="21" t="s">
        <v>11</v>
      </c>
      <c r="U9" s="21" t="s">
        <v>11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1" t="s">
        <v>11</v>
      </c>
      <c r="AJ9" s="21" t="s">
        <v>11</v>
      </c>
      <c r="AK9" s="21" t="s">
        <v>11</v>
      </c>
      <c r="AL9" s="21" t="s">
        <v>11</v>
      </c>
      <c r="AM9" s="21" t="s">
        <v>11</v>
      </c>
    </row>
    <row r="10" spans="1:39" ht="13.5" customHeight="1" x14ac:dyDescent="0.2">
      <c r="A10" s="10" t="s">
        <v>26</v>
      </c>
      <c r="B10" s="18">
        <v>269</v>
      </c>
      <c r="C10" s="18">
        <v>308</v>
      </c>
      <c r="D10" s="18" t="s">
        <v>11</v>
      </c>
      <c r="E10" s="18" t="s">
        <v>11</v>
      </c>
      <c r="F10" s="18" t="s">
        <v>11</v>
      </c>
      <c r="G10" s="18" t="s">
        <v>11</v>
      </c>
      <c r="H10" s="18">
        <v>3</v>
      </c>
      <c r="I10" s="18">
        <v>4</v>
      </c>
      <c r="J10" s="19">
        <v>1</v>
      </c>
      <c r="K10" s="19">
        <v>1</v>
      </c>
      <c r="L10" s="19">
        <v>3</v>
      </c>
      <c r="M10" s="19">
        <v>5</v>
      </c>
      <c r="N10" s="19" t="s">
        <v>11</v>
      </c>
      <c r="O10" s="19" t="s">
        <v>11</v>
      </c>
      <c r="P10" s="18">
        <v>2</v>
      </c>
      <c r="Q10" s="18">
        <v>2</v>
      </c>
      <c r="R10" s="18">
        <v>1</v>
      </c>
      <c r="S10" s="18">
        <v>2</v>
      </c>
      <c r="T10" s="18">
        <v>1</v>
      </c>
      <c r="U10" s="18">
        <v>1</v>
      </c>
      <c r="V10" s="18">
        <v>199</v>
      </c>
      <c r="W10" s="18">
        <v>228</v>
      </c>
      <c r="X10" s="18">
        <v>34</v>
      </c>
      <c r="Y10" s="18">
        <v>37</v>
      </c>
      <c r="Z10" s="18" t="s">
        <v>11</v>
      </c>
      <c r="AA10" s="18" t="s">
        <v>11</v>
      </c>
      <c r="AB10" s="18">
        <v>24</v>
      </c>
      <c r="AC10" s="18">
        <v>25</v>
      </c>
      <c r="AD10" s="18">
        <v>24</v>
      </c>
      <c r="AE10" s="18">
        <v>27</v>
      </c>
      <c r="AF10" s="18">
        <v>7</v>
      </c>
      <c r="AG10" s="18">
        <v>9</v>
      </c>
      <c r="AH10" s="18" t="s">
        <v>11</v>
      </c>
      <c r="AI10" s="18" t="s">
        <v>11</v>
      </c>
      <c r="AJ10" s="18" t="s">
        <v>11</v>
      </c>
      <c r="AK10" s="18" t="s">
        <v>11</v>
      </c>
      <c r="AL10" s="18">
        <v>1</v>
      </c>
      <c r="AM10" s="18">
        <v>1</v>
      </c>
    </row>
    <row r="11" spans="1:39" ht="13.5" customHeight="1" x14ac:dyDescent="0.2">
      <c r="A11" s="10" t="s">
        <v>25</v>
      </c>
      <c r="B11" s="18">
        <v>188</v>
      </c>
      <c r="C11" s="18">
        <v>452</v>
      </c>
      <c r="D11" s="18" t="s">
        <v>11</v>
      </c>
      <c r="E11" s="18" t="s">
        <v>11</v>
      </c>
      <c r="F11" s="18" t="s">
        <v>11</v>
      </c>
      <c r="G11" s="18" t="s">
        <v>11</v>
      </c>
      <c r="H11" s="18">
        <v>6</v>
      </c>
      <c r="I11" s="18">
        <v>22</v>
      </c>
      <c r="J11" s="19">
        <v>6</v>
      </c>
      <c r="K11" s="19">
        <v>14</v>
      </c>
      <c r="L11" s="19">
        <v>4</v>
      </c>
      <c r="M11" s="19">
        <v>17</v>
      </c>
      <c r="N11" s="19">
        <v>1</v>
      </c>
      <c r="O11" s="19">
        <v>4</v>
      </c>
      <c r="P11" s="18">
        <v>14</v>
      </c>
      <c r="Q11" s="18">
        <v>16</v>
      </c>
      <c r="R11" s="18" t="s">
        <v>11</v>
      </c>
      <c r="S11" s="18" t="s">
        <v>11</v>
      </c>
      <c r="T11" s="18" t="s">
        <v>11</v>
      </c>
      <c r="U11" s="18" t="s">
        <v>11</v>
      </c>
      <c r="V11" s="18">
        <v>23</v>
      </c>
      <c r="W11" s="18">
        <v>29</v>
      </c>
      <c r="X11" s="18">
        <v>25</v>
      </c>
      <c r="Y11" s="18">
        <v>25</v>
      </c>
      <c r="Z11" s="18" t="s">
        <v>11</v>
      </c>
      <c r="AA11" s="18" t="s">
        <v>11</v>
      </c>
      <c r="AB11" s="18" t="s">
        <v>11</v>
      </c>
      <c r="AC11" s="18" t="s">
        <v>11</v>
      </c>
      <c r="AD11" s="18">
        <v>25</v>
      </c>
      <c r="AE11" s="18">
        <v>32</v>
      </c>
      <c r="AF11" s="18">
        <v>1</v>
      </c>
      <c r="AG11" s="18">
        <v>2</v>
      </c>
      <c r="AH11" s="18" t="s">
        <v>11</v>
      </c>
      <c r="AI11" s="18" t="s">
        <v>11</v>
      </c>
      <c r="AJ11" s="18" t="s">
        <v>11</v>
      </c>
      <c r="AK11" s="18" t="s">
        <v>11</v>
      </c>
      <c r="AL11" s="18">
        <v>84</v>
      </c>
      <c r="AM11" s="18">
        <v>293</v>
      </c>
    </row>
    <row r="12" spans="1:39" ht="13.5" customHeight="1" x14ac:dyDescent="0.2">
      <c r="A12" s="10" t="s">
        <v>24</v>
      </c>
      <c r="B12" s="18">
        <v>468</v>
      </c>
      <c r="C12" s="18">
        <v>660</v>
      </c>
      <c r="D12" s="18" t="s">
        <v>11</v>
      </c>
      <c r="E12" s="18" t="s">
        <v>11</v>
      </c>
      <c r="F12" s="18" t="s">
        <v>11</v>
      </c>
      <c r="G12" s="18" t="s">
        <v>11</v>
      </c>
      <c r="H12" s="18">
        <v>52</v>
      </c>
      <c r="I12" s="18">
        <v>67</v>
      </c>
      <c r="J12" s="19">
        <v>8</v>
      </c>
      <c r="K12" s="19">
        <v>11</v>
      </c>
      <c r="L12" s="19">
        <v>8</v>
      </c>
      <c r="M12" s="19">
        <v>9</v>
      </c>
      <c r="N12" s="19">
        <v>5</v>
      </c>
      <c r="O12" s="19">
        <v>5</v>
      </c>
      <c r="P12" s="18">
        <v>118</v>
      </c>
      <c r="Q12" s="18">
        <v>175</v>
      </c>
      <c r="R12" s="18">
        <v>6</v>
      </c>
      <c r="S12" s="18">
        <v>7</v>
      </c>
      <c r="T12" s="18">
        <v>167</v>
      </c>
      <c r="U12" s="18">
        <v>179</v>
      </c>
      <c r="V12" s="18">
        <v>30</v>
      </c>
      <c r="W12" s="18">
        <v>42</v>
      </c>
      <c r="X12" s="18">
        <v>25</v>
      </c>
      <c r="Y12" s="18">
        <v>30</v>
      </c>
      <c r="Z12" s="18" t="s">
        <v>11</v>
      </c>
      <c r="AA12" s="18" t="s">
        <v>11</v>
      </c>
      <c r="AB12" s="18">
        <v>1</v>
      </c>
      <c r="AC12" s="18">
        <v>1</v>
      </c>
      <c r="AD12" s="18">
        <v>4</v>
      </c>
      <c r="AE12" s="18">
        <v>5</v>
      </c>
      <c r="AF12" s="18" t="s">
        <v>11</v>
      </c>
      <c r="AG12" s="18" t="s">
        <v>11</v>
      </c>
      <c r="AH12" s="18" t="s">
        <v>11</v>
      </c>
      <c r="AI12" s="18" t="s">
        <v>11</v>
      </c>
      <c r="AJ12" s="18" t="s">
        <v>11</v>
      </c>
      <c r="AK12" s="18" t="s">
        <v>11</v>
      </c>
      <c r="AL12" s="18">
        <v>45</v>
      </c>
      <c r="AM12" s="18">
        <v>130</v>
      </c>
    </row>
    <row r="13" spans="1:39" ht="13.5" customHeight="1" x14ac:dyDescent="0.2">
      <c r="A13" s="10" t="s">
        <v>23</v>
      </c>
      <c r="B13" s="18">
        <v>515</v>
      </c>
      <c r="C13" s="18">
        <v>1067</v>
      </c>
      <c r="D13" s="18" t="s">
        <v>11</v>
      </c>
      <c r="E13" s="18" t="s">
        <v>11</v>
      </c>
      <c r="F13" s="18" t="s">
        <v>11</v>
      </c>
      <c r="G13" s="18" t="s">
        <v>11</v>
      </c>
      <c r="H13" s="18">
        <v>62</v>
      </c>
      <c r="I13" s="18">
        <v>171</v>
      </c>
      <c r="J13" s="19">
        <v>4</v>
      </c>
      <c r="K13" s="19">
        <v>6</v>
      </c>
      <c r="L13" s="19">
        <v>12</v>
      </c>
      <c r="M13" s="19">
        <v>25</v>
      </c>
      <c r="N13" s="19">
        <v>27</v>
      </c>
      <c r="O13" s="19">
        <v>95</v>
      </c>
      <c r="P13" s="18">
        <v>174</v>
      </c>
      <c r="Q13" s="18">
        <v>269</v>
      </c>
      <c r="R13" s="18">
        <v>12</v>
      </c>
      <c r="S13" s="18">
        <v>35</v>
      </c>
      <c r="T13" s="18">
        <v>90</v>
      </c>
      <c r="U13" s="18">
        <v>265</v>
      </c>
      <c r="V13" s="18">
        <v>23</v>
      </c>
      <c r="W13" s="18">
        <v>26</v>
      </c>
      <c r="X13" s="18">
        <v>23</v>
      </c>
      <c r="Y13" s="18">
        <v>25</v>
      </c>
      <c r="Z13" s="18" t="s">
        <v>11</v>
      </c>
      <c r="AA13" s="18" t="s">
        <v>11</v>
      </c>
      <c r="AB13" s="18">
        <v>2</v>
      </c>
      <c r="AC13" s="18">
        <v>3</v>
      </c>
      <c r="AD13" s="18">
        <v>5</v>
      </c>
      <c r="AE13" s="18">
        <v>10</v>
      </c>
      <c r="AF13" s="18">
        <v>3</v>
      </c>
      <c r="AG13" s="18">
        <v>7</v>
      </c>
      <c r="AH13" s="18" t="s">
        <v>11</v>
      </c>
      <c r="AI13" s="18" t="s">
        <v>11</v>
      </c>
      <c r="AJ13" s="18" t="s">
        <v>11</v>
      </c>
      <c r="AK13" s="18" t="s">
        <v>11</v>
      </c>
      <c r="AL13" s="18">
        <v>83</v>
      </c>
      <c r="AM13" s="18">
        <v>140</v>
      </c>
    </row>
    <row r="14" spans="1:39" ht="13.5" customHeight="1" x14ac:dyDescent="0.2">
      <c r="A14" s="10" t="s">
        <v>22</v>
      </c>
      <c r="B14" s="18">
        <v>48</v>
      </c>
      <c r="C14" s="18">
        <v>86</v>
      </c>
      <c r="D14" s="18" t="s">
        <v>11</v>
      </c>
      <c r="E14" s="18" t="s">
        <v>11</v>
      </c>
      <c r="F14" s="18" t="s">
        <v>11</v>
      </c>
      <c r="G14" s="18" t="s">
        <v>11</v>
      </c>
      <c r="H14" s="18">
        <v>4</v>
      </c>
      <c r="I14" s="18">
        <v>23</v>
      </c>
      <c r="J14" s="19">
        <v>3</v>
      </c>
      <c r="K14" s="19">
        <v>9</v>
      </c>
      <c r="L14" s="19">
        <v>1</v>
      </c>
      <c r="M14" s="19">
        <v>1</v>
      </c>
      <c r="N14" s="19" t="s">
        <v>11</v>
      </c>
      <c r="O14" s="19" t="s">
        <v>11</v>
      </c>
      <c r="P14" s="18">
        <v>1</v>
      </c>
      <c r="Q14" s="18">
        <v>2</v>
      </c>
      <c r="R14" s="18" t="s">
        <v>11</v>
      </c>
      <c r="S14" s="18" t="s">
        <v>11</v>
      </c>
      <c r="T14" s="18">
        <v>7</v>
      </c>
      <c r="U14" s="18">
        <v>8</v>
      </c>
      <c r="V14" s="18">
        <v>15</v>
      </c>
      <c r="W14" s="18">
        <v>16</v>
      </c>
      <c r="X14" s="18">
        <v>14</v>
      </c>
      <c r="Y14" s="18">
        <v>19</v>
      </c>
      <c r="Z14" s="18" t="s">
        <v>11</v>
      </c>
      <c r="AA14" s="18" t="s">
        <v>11</v>
      </c>
      <c r="AB14" s="18" t="s">
        <v>11</v>
      </c>
      <c r="AC14" s="18" t="s">
        <v>11</v>
      </c>
      <c r="AD14" s="18">
        <v>3</v>
      </c>
      <c r="AE14" s="18">
        <v>8</v>
      </c>
      <c r="AF14" s="18">
        <v>1</v>
      </c>
      <c r="AG14" s="18">
        <v>4</v>
      </c>
      <c r="AH14" s="18" t="s">
        <v>11</v>
      </c>
      <c r="AI14" s="18" t="s">
        <v>11</v>
      </c>
      <c r="AJ14" s="18" t="s">
        <v>11</v>
      </c>
      <c r="AK14" s="18" t="s">
        <v>11</v>
      </c>
      <c r="AL14" s="18" t="s">
        <v>11</v>
      </c>
      <c r="AM14" s="18" t="s">
        <v>11</v>
      </c>
    </row>
    <row r="15" spans="1:39" ht="13.5" customHeight="1" x14ac:dyDescent="0.2">
      <c r="A15" s="10" t="s">
        <v>21</v>
      </c>
      <c r="B15" s="18">
        <v>795</v>
      </c>
      <c r="C15" s="18">
        <v>1217</v>
      </c>
      <c r="D15" s="18" t="s">
        <v>11</v>
      </c>
      <c r="E15" s="18" t="s">
        <v>11</v>
      </c>
      <c r="F15" s="18" t="s">
        <v>11</v>
      </c>
      <c r="G15" s="18" t="s">
        <v>11</v>
      </c>
      <c r="H15" s="18">
        <v>19</v>
      </c>
      <c r="I15" s="18">
        <v>40</v>
      </c>
      <c r="J15" s="19">
        <v>8</v>
      </c>
      <c r="K15" s="19">
        <v>9</v>
      </c>
      <c r="L15" s="19">
        <v>11</v>
      </c>
      <c r="M15" s="19">
        <v>14</v>
      </c>
      <c r="N15" s="19">
        <v>4</v>
      </c>
      <c r="O15" s="19">
        <v>6</v>
      </c>
      <c r="P15" s="18">
        <v>36</v>
      </c>
      <c r="Q15" s="18">
        <v>62</v>
      </c>
      <c r="R15" s="18">
        <v>3</v>
      </c>
      <c r="S15" s="18">
        <v>3</v>
      </c>
      <c r="T15" s="18">
        <v>1</v>
      </c>
      <c r="U15" s="18">
        <v>1</v>
      </c>
      <c r="V15" s="18">
        <v>177</v>
      </c>
      <c r="W15" s="18">
        <v>198</v>
      </c>
      <c r="X15" s="18">
        <v>180</v>
      </c>
      <c r="Y15" s="18">
        <v>198</v>
      </c>
      <c r="Z15" s="18">
        <v>1</v>
      </c>
      <c r="AA15" s="18">
        <v>6</v>
      </c>
      <c r="AB15" s="18">
        <v>6</v>
      </c>
      <c r="AC15" s="18">
        <v>7</v>
      </c>
      <c r="AD15" s="18">
        <v>82</v>
      </c>
      <c r="AE15" s="18">
        <v>101</v>
      </c>
      <c r="AF15" s="18">
        <v>4</v>
      </c>
      <c r="AG15" s="18">
        <v>7</v>
      </c>
      <c r="AH15" s="18" t="s">
        <v>11</v>
      </c>
      <c r="AI15" s="18" t="s">
        <v>11</v>
      </c>
      <c r="AJ15" s="18" t="s">
        <v>11</v>
      </c>
      <c r="AK15" s="18" t="s">
        <v>11</v>
      </c>
      <c r="AL15" s="18">
        <v>274</v>
      </c>
      <c r="AM15" s="18">
        <v>585</v>
      </c>
    </row>
    <row r="16" spans="1:39" ht="13.5" customHeight="1" x14ac:dyDescent="0.2">
      <c r="A16" s="10" t="s">
        <v>20</v>
      </c>
      <c r="B16" s="18">
        <v>171</v>
      </c>
      <c r="C16" s="18">
        <v>202</v>
      </c>
      <c r="D16" s="18" t="s">
        <v>11</v>
      </c>
      <c r="E16" s="18" t="s">
        <v>11</v>
      </c>
      <c r="F16" s="18" t="s">
        <v>11</v>
      </c>
      <c r="G16" s="18" t="s">
        <v>11</v>
      </c>
      <c r="H16" s="18" t="s">
        <v>11</v>
      </c>
      <c r="I16" s="18" t="s">
        <v>11</v>
      </c>
      <c r="J16" s="19" t="s">
        <v>11</v>
      </c>
      <c r="K16" s="19" t="s">
        <v>11</v>
      </c>
      <c r="L16" s="19" t="s">
        <v>11</v>
      </c>
      <c r="M16" s="19" t="s">
        <v>11</v>
      </c>
      <c r="N16" s="19" t="s">
        <v>11</v>
      </c>
      <c r="O16" s="19" t="s">
        <v>11</v>
      </c>
      <c r="P16" s="18">
        <v>58</v>
      </c>
      <c r="Q16" s="18">
        <v>73</v>
      </c>
      <c r="R16" s="18">
        <v>2</v>
      </c>
      <c r="S16" s="18">
        <v>3</v>
      </c>
      <c r="T16" s="18" t="s">
        <v>11</v>
      </c>
      <c r="U16" s="18" t="s">
        <v>11</v>
      </c>
      <c r="V16" s="18">
        <v>21</v>
      </c>
      <c r="W16" s="18">
        <v>22</v>
      </c>
      <c r="X16" s="18">
        <v>24</v>
      </c>
      <c r="Y16" s="18">
        <v>38</v>
      </c>
      <c r="Z16" s="18" t="s">
        <v>11</v>
      </c>
      <c r="AA16" s="18" t="s">
        <v>11</v>
      </c>
      <c r="AB16" s="18">
        <v>1</v>
      </c>
      <c r="AC16" s="18">
        <v>1</v>
      </c>
      <c r="AD16" s="18">
        <v>6</v>
      </c>
      <c r="AE16" s="18">
        <v>6</v>
      </c>
      <c r="AF16" s="18">
        <v>1</v>
      </c>
      <c r="AG16" s="18">
        <v>1</v>
      </c>
      <c r="AH16" s="18" t="s">
        <v>11</v>
      </c>
      <c r="AI16" s="18" t="s">
        <v>11</v>
      </c>
      <c r="AJ16" s="18" t="s">
        <v>11</v>
      </c>
      <c r="AK16" s="18" t="s">
        <v>11</v>
      </c>
      <c r="AL16" s="18">
        <v>60</v>
      </c>
      <c r="AM16" s="18">
        <v>60</v>
      </c>
    </row>
    <row r="17" spans="1:39" ht="13.5" customHeight="1" x14ac:dyDescent="0.2">
      <c r="A17" s="9" t="s">
        <v>19</v>
      </c>
      <c r="B17" s="18">
        <v>521</v>
      </c>
      <c r="C17" s="18">
        <v>1101</v>
      </c>
      <c r="D17" s="18" t="s">
        <v>11</v>
      </c>
      <c r="E17" s="18" t="s">
        <v>11</v>
      </c>
      <c r="F17" s="18" t="s">
        <v>11</v>
      </c>
      <c r="G17" s="18" t="s">
        <v>11</v>
      </c>
      <c r="H17" s="18">
        <v>27</v>
      </c>
      <c r="I17" s="18">
        <v>111</v>
      </c>
      <c r="J17" s="19">
        <v>2</v>
      </c>
      <c r="K17" s="19">
        <v>7</v>
      </c>
      <c r="L17" s="19" t="s">
        <v>11</v>
      </c>
      <c r="M17" s="19" t="s">
        <v>11</v>
      </c>
      <c r="N17" s="19">
        <v>1</v>
      </c>
      <c r="O17" s="19">
        <v>1</v>
      </c>
      <c r="P17" s="18">
        <v>7</v>
      </c>
      <c r="Q17" s="18">
        <v>9</v>
      </c>
      <c r="R17" s="18" t="s">
        <v>11</v>
      </c>
      <c r="S17" s="18" t="s">
        <v>11</v>
      </c>
      <c r="T17" s="18">
        <v>228</v>
      </c>
      <c r="U17" s="18">
        <v>694</v>
      </c>
      <c r="V17" s="18">
        <v>110</v>
      </c>
      <c r="W17" s="18">
        <v>116</v>
      </c>
      <c r="X17" s="18">
        <v>110</v>
      </c>
      <c r="Y17" s="18">
        <v>118</v>
      </c>
      <c r="Z17" s="18">
        <v>1</v>
      </c>
      <c r="AA17" s="18">
        <v>2</v>
      </c>
      <c r="AB17" s="18">
        <v>8</v>
      </c>
      <c r="AC17" s="18">
        <v>12</v>
      </c>
      <c r="AD17" s="18">
        <v>22</v>
      </c>
      <c r="AE17" s="18">
        <v>29</v>
      </c>
      <c r="AF17" s="18">
        <v>10</v>
      </c>
      <c r="AG17" s="18">
        <v>18</v>
      </c>
      <c r="AH17" s="18" t="s">
        <v>11</v>
      </c>
      <c r="AI17" s="18" t="s">
        <v>11</v>
      </c>
      <c r="AJ17" s="18" t="s">
        <v>11</v>
      </c>
      <c r="AK17" s="18" t="s">
        <v>11</v>
      </c>
      <c r="AL17" s="18">
        <v>14</v>
      </c>
      <c r="AM17" s="18">
        <v>16</v>
      </c>
    </row>
    <row r="18" spans="1:39" ht="13.5" customHeight="1" x14ac:dyDescent="0.2">
      <c r="A18" s="27" t="s">
        <v>18</v>
      </c>
      <c r="B18" s="23">
        <v>2423</v>
      </c>
      <c r="C18" s="23">
        <v>3422</v>
      </c>
      <c r="D18" s="23">
        <v>13</v>
      </c>
      <c r="E18" s="23">
        <v>13</v>
      </c>
      <c r="F18" s="23">
        <v>55</v>
      </c>
      <c r="G18" s="23">
        <v>130</v>
      </c>
      <c r="H18" s="23">
        <v>219</v>
      </c>
      <c r="I18" s="23">
        <v>405</v>
      </c>
      <c r="J18" s="24">
        <v>27</v>
      </c>
      <c r="K18" s="24">
        <v>27</v>
      </c>
      <c r="L18" s="24">
        <v>52</v>
      </c>
      <c r="M18" s="24">
        <v>61</v>
      </c>
      <c r="N18" s="24">
        <v>22</v>
      </c>
      <c r="O18" s="24">
        <v>22</v>
      </c>
      <c r="P18" s="23">
        <v>92</v>
      </c>
      <c r="Q18" s="23">
        <v>146</v>
      </c>
      <c r="R18" s="23">
        <v>56</v>
      </c>
      <c r="S18" s="23">
        <v>136</v>
      </c>
      <c r="T18" s="23">
        <v>71</v>
      </c>
      <c r="U18" s="23">
        <v>96</v>
      </c>
      <c r="V18" s="23">
        <v>599</v>
      </c>
      <c r="W18" s="23">
        <v>741</v>
      </c>
      <c r="X18" s="23">
        <v>611</v>
      </c>
      <c r="Y18" s="23">
        <v>741</v>
      </c>
      <c r="Z18" s="23">
        <v>10</v>
      </c>
      <c r="AA18" s="23">
        <v>12</v>
      </c>
      <c r="AB18" s="23">
        <v>100</v>
      </c>
      <c r="AC18" s="23">
        <v>104</v>
      </c>
      <c r="AD18" s="23">
        <v>577</v>
      </c>
      <c r="AE18" s="23">
        <v>847</v>
      </c>
      <c r="AF18" s="23">
        <v>274</v>
      </c>
      <c r="AG18" s="23">
        <v>360</v>
      </c>
      <c r="AH18" s="23" t="s">
        <v>11</v>
      </c>
      <c r="AI18" s="23" t="s">
        <v>11</v>
      </c>
      <c r="AJ18" s="23" t="s">
        <v>11</v>
      </c>
      <c r="AK18" s="23" t="s">
        <v>11</v>
      </c>
      <c r="AL18" s="23">
        <v>29</v>
      </c>
      <c r="AM18" s="23">
        <v>57</v>
      </c>
    </row>
    <row r="19" spans="1:39" ht="28.5" customHeight="1" x14ac:dyDescent="0.2">
      <c r="A19" s="26" t="s">
        <v>17</v>
      </c>
      <c r="B19" s="25">
        <f>B20</f>
        <v>2733</v>
      </c>
      <c r="C19" s="25">
        <f>C20</f>
        <v>4941</v>
      </c>
      <c r="D19" s="25">
        <f>D20</f>
        <v>94</v>
      </c>
      <c r="E19" s="25">
        <f>E20</f>
        <v>110</v>
      </c>
      <c r="F19" s="25">
        <f>F20</f>
        <v>7</v>
      </c>
      <c r="G19" s="25">
        <f>G20</f>
        <v>21</v>
      </c>
      <c r="H19" s="25">
        <f>H20</f>
        <v>430</v>
      </c>
      <c r="I19" s="25">
        <f>I20</f>
        <v>871</v>
      </c>
      <c r="J19" s="25">
        <f>J20</f>
        <v>17</v>
      </c>
      <c r="K19" s="25">
        <f>K20</f>
        <v>66</v>
      </c>
      <c r="L19" s="25">
        <f>L20</f>
        <v>19</v>
      </c>
      <c r="M19" s="25">
        <f>M20</f>
        <v>67</v>
      </c>
      <c r="N19" s="25">
        <f>N20</f>
        <v>453</v>
      </c>
      <c r="O19" s="25">
        <f>O20</f>
        <v>1019</v>
      </c>
      <c r="P19" s="25">
        <f>P20</f>
        <v>896</v>
      </c>
      <c r="Q19" s="25">
        <f>Q20</f>
        <v>1633</v>
      </c>
      <c r="R19" s="25">
        <f>R20</f>
        <v>41</v>
      </c>
      <c r="S19" s="25">
        <f>S20</f>
        <v>127</v>
      </c>
      <c r="T19" s="25">
        <f>T20</f>
        <v>123</v>
      </c>
      <c r="U19" s="25">
        <f>U20</f>
        <v>244</v>
      </c>
      <c r="V19" s="25">
        <f>V20</f>
        <v>236</v>
      </c>
      <c r="W19" s="25">
        <f>W20</f>
        <v>279</v>
      </c>
      <c r="X19" s="25">
        <f>X20</f>
        <v>232</v>
      </c>
      <c r="Y19" s="25">
        <f>Y20</f>
        <v>246</v>
      </c>
      <c r="Z19" s="25" t="str">
        <f>Z20</f>
        <v>-</v>
      </c>
      <c r="AA19" s="25" t="str">
        <f>AA20</f>
        <v>-</v>
      </c>
      <c r="AB19" s="25">
        <f>AB20</f>
        <v>11</v>
      </c>
      <c r="AC19" s="25">
        <f>AC20</f>
        <v>10</v>
      </c>
      <c r="AD19" s="25">
        <f>AD20</f>
        <v>35</v>
      </c>
      <c r="AE19" s="25">
        <f>AE20</f>
        <v>56</v>
      </c>
      <c r="AF19" s="25">
        <f>AF20</f>
        <v>8</v>
      </c>
      <c r="AG19" s="25">
        <f>AG20</f>
        <v>21</v>
      </c>
      <c r="AH19" s="25" t="str">
        <f>AH20</f>
        <v>-</v>
      </c>
      <c r="AI19" s="25" t="str">
        <f>AI20</f>
        <v>-</v>
      </c>
      <c r="AJ19" s="25">
        <f>AJ20</f>
        <v>1</v>
      </c>
      <c r="AK19" s="25">
        <f>AK20</f>
        <v>1</v>
      </c>
      <c r="AL19" s="25">
        <f>AL20</f>
        <v>149</v>
      </c>
      <c r="AM19" s="25">
        <f>AM20</f>
        <v>201</v>
      </c>
    </row>
    <row r="20" spans="1:39" ht="13.5" customHeight="1" x14ac:dyDescent="0.2">
      <c r="A20" s="14" t="s">
        <v>16</v>
      </c>
      <c r="B20" s="23">
        <v>2733</v>
      </c>
      <c r="C20" s="23">
        <v>4941</v>
      </c>
      <c r="D20" s="23">
        <v>94</v>
      </c>
      <c r="E20" s="23">
        <v>110</v>
      </c>
      <c r="F20" s="23">
        <v>7</v>
      </c>
      <c r="G20" s="23">
        <v>21</v>
      </c>
      <c r="H20" s="23">
        <v>430</v>
      </c>
      <c r="I20" s="23">
        <v>871</v>
      </c>
      <c r="J20" s="24">
        <v>17</v>
      </c>
      <c r="K20" s="24">
        <v>66</v>
      </c>
      <c r="L20" s="24">
        <v>19</v>
      </c>
      <c r="M20" s="24">
        <v>67</v>
      </c>
      <c r="N20" s="24">
        <v>453</v>
      </c>
      <c r="O20" s="24">
        <v>1019</v>
      </c>
      <c r="P20" s="23">
        <v>896</v>
      </c>
      <c r="Q20" s="23">
        <v>1633</v>
      </c>
      <c r="R20" s="23">
        <v>41</v>
      </c>
      <c r="S20" s="23">
        <v>127</v>
      </c>
      <c r="T20" s="23">
        <v>123</v>
      </c>
      <c r="U20" s="23">
        <v>244</v>
      </c>
      <c r="V20" s="23">
        <v>236</v>
      </c>
      <c r="W20" s="23">
        <v>279</v>
      </c>
      <c r="X20" s="23">
        <v>232</v>
      </c>
      <c r="Y20" s="23">
        <v>246</v>
      </c>
      <c r="Z20" s="23" t="s">
        <v>11</v>
      </c>
      <c r="AA20" s="23" t="s">
        <v>11</v>
      </c>
      <c r="AB20" s="23">
        <v>11</v>
      </c>
      <c r="AC20" s="23">
        <v>10</v>
      </c>
      <c r="AD20" s="23">
        <v>35</v>
      </c>
      <c r="AE20" s="23">
        <v>56</v>
      </c>
      <c r="AF20" s="23">
        <v>8</v>
      </c>
      <c r="AG20" s="23">
        <v>21</v>
      </c>
      <c r="AH20" s="23" t="s">
        <v>11</v>
      </c>
      <c r="AI20" s="23" t="s">
        <v>11</v>
      </c>
      <c r="AJ20" s="23">
        <v>1</v>
      </c>
      <c r="AK20" s="23">
        <v>1</v>
      </c>
      <c r="AL20" s="23">
        <v>149</v>
      </c>
      <c r="AM20" s="23">
        <v>201</v>
      </c>
    </row>
    <row r="21" spans="1:39" ht="10.5" customHeight="1" x14ac:dyDescent="0.2">
      <c r="A21" s="12" t="s">
        <v>8</v>
      </c>
      <c r="B21" s="21">
        <v>136</v>
      </c>
      <c r="C21" s="21">
        <v>215</v>
      </c>
      <c r="D21" s="21">
        <v>94</v>
      </c>
      <c r="E21" s="21">
        <v>110</v>
      </c>
      <c r="F21" s="21">
        <v>5</v>
      </c>
      <c r="G21" s="21">
        <v>19</v>
      </c>
      <c r="H21" s="21">
        <v>26</v>
      </c>
      <c r="I21" s="21">
        <v>72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1">
        <v>11</v>
      </c>
      <c r="S21" s="21">
        <v>14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</row>
    <row r="22" spans="1:39" ht="13.5" customHeight="1" x14ac:dyDescent="0.2">
      <c r="A22" s="10" t="s">
        <v>15</v>
      </c>
      <c r="B22" s="18">
        <v>931</v>
      </c>
      <c r="C22" s="18">
        <v>2019</v>
      </c>
      <c r="D22" s="18" t="s">
        <v>11</v>
      </c>
      <c r="E22" s="18" t="s">
        <v>11</v>
      </c>
      <c r="F22" s="18">
        <v>1</v>
      </c>
      <c r="G22" s="18">
        <v>1</v>
      </c>
      <c r="H22" s="18">
        <v>133</v>
      </c>
      <c r="I22" s="18">
        <v>296</v>
      </c>
      <c r="J22" s="19">
        <v>12</v>
      </c>
      <c r="K22" s="19">
        <v>55</v>
      </c>
      <c r="L22" s="19">
        <v>13</v>
      </c>
      <c r="M22" s="19">
        <v>54</v>
      </c>
      <c r="N22" s="19">
        <v>79</v>
      </c>
      <c r="O22" s="19">
        <v>480</v>
      </c>
      <c r="P22" s="18">
        <v>358</v>
      </c>
      <c r="Q22" s="18">
        <v>741</v>
      </c>
      <c r="R22" s="18">
        <v>7</v>
      </c>
      <c r="S22" s="18">
        <v>15</v>
      </c>
      <c r="T22" s="18">
        <v>5</v>
      </c>
      <c r="U22" s="18">
        <v>44</v>
      </c>
      <c r="V22" s="18">
        <v>125</v>
      </c>
      <c r="W22" s="18">
        <v>127</v>
      </c>
      <c r="X22" s="18">
        <v>126</v>
      </c>
      <c r="Y22" s="18">
        <v>131</v>
      </c>
      <c r="Z22" s="18" t="s">
        <v>11</v>
      </c>
      <c r="AA22" s="18" t="s">
        <v>11</v>
      </c>
      <c r="AB22" s="18">
        <v>5</v>
      </c>
      <c r="AC22" s="18">
        <v>5</v>
      </c>
      <c r="AD22" s="18">
        <v>15</v>
      </c>
      <c r="AE22" s="18">
        <v>20</v>
      </c>
      <c r="AF22" s="18">
        <v>1</v>
      </c>
      <c r="AG22" s="18">
        <v>5</v>
      </c>
      <c r="AH22" s="20">
        <v>0</v>
      </c>
      <c r="AI22" s="20">
        <v>0</v>
      </c>
      <c r="AJ22" s="20">
        <v>1</v>
      </c>
      <c r="AK22" s="20">
        <v>1</v>
      </c>
      <c r="AL22" s="18">
        <v>50</v>
      </c>
      <c r="AM22" s="18">
        <v>54</v>
      </c>
    </row>
    <row r="23" spans="1:39" ht="13.5" customHeight="1" x14ac:dyDescent="0.2">
      <c r="A23" s="10" t="s">
        <v>14</v>
      </c>
      <c r="B23" s="18">
        <v>480</v>
      </c>
      <c r="C23" s="18">
        <v>684</v>
      </c>
      <c r="D23" s="18" t="s">
        <v>11</v>
      </c>
      <c r="E23" s="18" t="s">
        <v>11</v>
      </c>
      <c r="F23" s="18" t="s">
        <v>11</v>
      </c>
      <c r="G23" s="18" t="s">
        <v>11</v>
      </c>
      <c r="H23" s="18">
        <v>66</v>
      </c>
      <c r="I23" s="18">
        <v>109</v>
      </c>
      <c r="J23" s="19">
        <v>0</v>
      </c>
      <c r="K23" s="19">
        <v>0</v>
      </c>
      <c r="L23" s="19">
        <v>1</v>
      </c>
      <c r="M23" s="19">
        <v>1</v>
      </c>
      <c r="N23" s="19">
        <v>0</v>
      </c>
      <c r="O23" s="19">
        <v>0</v>
      </c>
      <c r="P23" s="18">
        <v>284</v>
      </c>
      <c r="Q23" s="18">
        <v>459</v>
      </c>
      <c r="R23" s="18">
        <v>1</v>
      </c>
      <c r="S23" s="18">
        <v>1</v>
      </c>
      <c r="T23" s="18">
        <v>34</v>
      </c>
      <c r="U23" s="18">
        <v>30</v>
      </c>
      <c r="V23" s="18">
        <v>31</v>
      </c>
      <c r="W23" s="18">
        <v>22</v>
      </c>
      <c r="X23" s="18">
        <v>27</v>
      </c>
      <c r="Y23" s="18">
        <v>14</v>
      </c>
      <c r="Z23" s="18" t="s">
        <v>11</v>
      </c>
      <c r="AA23" s="18" t="s">
        <v>11</v>
      </c>
      <c r="AB23" s="18">
        <v>2</v>
      </c>
      <c r="AC23" s="18">
        <v>0</v>
      </c>
      <c r="AD23" s="18">
        <v>6</v>
      </c>
      <c r="AE23" s="18">
        <v>7</v>
      </c>
      <c r="AF23" s="18">
        <v>2</v>
      </c>
      <c r="AG23" s="18">
        <v>1</v>
      </c>
      <c r="AH23" s="18">
        <v>0</v>
      </c>
      <c r="AI23" s="18">
        <v>0</v>
      </c>
      <c r="AJ23" s="18" t="s">
        <v>11</v>
      </c>
      <c r="AK23" s="18" t="s">
        <v>11</v>
      </c>
      <c r="AL23" s="18">
        <v>26</v>
      </c>
      <c r="AM23" s="18">
        <v>41</v>
      </c>
    </row>
    <row r="24" spans="1:39" ht="13.5" customHeight="1" x14ac:dyDescent="0.2">
      <c r="A24" s="10" t="s">
        <v>13</v>
      </c>
      <c r="B24" s="18">
        <v>555</v>
      </c>
      <c r="C24" s="18">
        <v>716</v>
      </c>
      <c r="D24" s="18" t="s">
        <v>11</v>
      </c>
      <c r="E24" s="18" t="s">
        <v>11</v>
      </c>
      <c r="F24" s="18" t="s">
        <v>11</v>
      </c>
      <c r="G24" s="18" t="s">
        <v>11</v>
      </c>
      <c r="H24" s="18">
        <v>71</v>
      </c>
      <c r="I24" s="18">
        <v>26</v>
      </c>
      <c r="J24" s="19">
        <v>4</v>
      </c>
      <c r="K24" s="19">
        <v>8</v>
      </c>
      <c r="L24" s="19">
        <v>4</v>
      </c>
      <c r="M24" s="19">
        <v>11</v>
      </c>
      <c r="N24" s="19">
        <v>356</v>
      </c>
      <c r="O24" s="19">
        <v>471</v>
      </c>
      <c r="P24" s="18">
        <v>13</v>
      </c>
      <c r="Q24" s="18">
        <v>14</v>
      </c>
      <c r="R24" s="18">
        <v>1</v>
      </c>
      <c r="S24" s="18">
        <v>1</v>
      </c>
      <c r="T24" s="18">
        <v>1</v>
      </c>
      <c r="U24" s="18">
        <v>4</v>
      </c>
      <c r="V24" s="18">
        <v>45</v>
      </c>
      <c r="W24" s="18">
        <v>87</v>
      </c>
      <c r="X24" s="18">
        <v>43</v>
      </c>
      <c r="Y24" s="18">
        <v>59</v>
      </c>
      <c r="Z24" s="18" t="s">
        <v>11</v>
      </c>
      <c r="AA24" s="18" t="s">
        <v>11</v>
      </c>
      <c r="AB24" s="18">
        <v>2</v>
      </c>
      <c r="AC24" s="18">
        <v>3</v>
      </c>
      <c r="AD24" s="18">
        <v>6</v>
      </c>
      <c r="AE24" s="18">
        <v>19</v>
      </c>
      <c r="AF24" s="18">
        <v>2</v>
      </c>
      <c r="AG24" s="18">
        <v>12</v>
      </c>
      <c r="AH24" s="18">
        <v>0</v>
      </c>
      <c r="AI24" s="18">
        <v>0</v>
      </c>
      <c r="AJ24" s="18" t="s">
        <v>11</v>
      </c>
      <c r="AK24" s="18" t="s">
        <v>11</v>
      </c>
      <c r="AL24" s="18">
        <v>7</v>
      </c>
      <c r="AM24" s="18">
        <v>16</v>
      </c>
    </row>
    <row r="25" spans="1:39" ht="13.5" customHeight="1" x14ac:dyDescent="0.2">
      <c r="A25" s="9" t="s">
        <v>12</v>
      </c>
      <c r="B25" s="18">
        <v>650</v>
      </c>
      <c r="C25" s="18">
        <v>1307</v>
      </c>
      <c r="D25" s="18" t="s">
        <v>11</v>
      </c>
      <c r="E25" s="18" t="s">
        <v>11</v>
      </c>
      <c r="F25" s="18">
        <v>1</v>
      </c>
      <c r="G25" s="18">
        <v>1</v>
      </c>
      <c r="H25" s="18">
        <v>134</v>
      </c>
      <c r="I25" s="18">
        <v>368</v>
      </c>
      <c r="J25" s="19">
        <v>1</v>
      </c>
      <c r="K25" s="19">
        <v>3</v>
      </c>
      <c r="L25" s="19">
        <v>1</v>
      </c>
      <c r="M25" s="19">
        <v>1</v>
      </c>
      <c r="N25" s="19">
        <v>18</v>
      </c>
      <c r="O25" s="19">
        <v>68</v>
      </c>
      <c r="P25" s="18">
        <v>241</v>
      </c>
      <c r="Q25" s="18">
        <v>419</v>
      </c>
      <c r="R25" s="18">
        <v>21</v>
      </c>
      <c r="S25" s="18">
        <v>96</v>
      </c>
      <c r="T25" s="18">
        <v>83</v>
      </c>
      <c r="U25" s="18">
        <v>166</v>
      </c>
      <c r="V25" s="18">
        <v>35</v>
      </c>
      <c r="W25" s="18">
        <v>43</v>
      </c>
      <c r="X25" s="18">
        <v>36</v>
      </c>
      <c r="Y25" s="18">
        <v>42</v>
      </c>
      <c r="Z25" s="18" t="s">
        <v>11</v>
      </c>
      <c r="AA25" s="18" t="s">
        <v>11</v>
      </c>
      <c r="AB25" s="18">
        <v>2</v>
      </c>
      <c r="AC25" s="18">
        <v>2</v>
      </c>
      <c r="AD25" s="18">
        <v>8</v>
      </c>
      <c r="AE25" s="18">
        <v>10</v>
      </c>
      <c r="AF25" s="18">
        <v>3</v>
      </c>
      <c r="AG25" s="18">
        <v>3</v>
      </c>
      <c r="AH25" s="18">
        <v>0</v>
      </c>
      <c r="AI25" s="18">
        <v>0</v>
      </c>
      <c r="AJ25" s="18" t="s">
        <v>11</v>
      </c>
      <c r="AK25" s="18" t="s">
        <v>11</v>
      </c>
      <c r="AL25" s="18">
        <v>66</v>
      </c>
      <c r="AM25" s="18">
        <v>90</v>
      </c>
    </row>
    <row r="26" spans="1:39" s="15" customFormat="1" ht="28.5" customHeight="1" x14ac:dyDescent="0.2">
      <c r="A26" s="17" t="s">
        <v>10</v>
      </c>
      <c r="B26" s="16">
        <f>B27</f>
        <v>1556</v>
      </c>
      <c r="C26" s="16">
        <f>C27</f>
        <v>2874</v>
      </c>
      <c r="D26" s="16">
        <f>D27</f>
        <v>32</v>
      </c>
      <c r="E26" s="16">
        <f>E27</f>
        <v>32</v>
      </c>
      <c r="F26" s="16">
        <f>F27</f>
        <v>13</v>
      </c>
      <c r="G26" s="16">
        <f>G27</f>
        <v>35</v>
      </c>
      <c r="H26" s="16">
        <f>H27</f>
        <v>117</v>
      </c>
      <c r="I26" s="16">
        <f>I27</f>
        <v>323</v>
      </c>
      <c r="J26" s="16">
        <f>J27</f>
        <v>9</v>
      </c>
      <c r="K26" s="16">
        <f>K27</f>
        <v>37</v>
      </c>
      <c r="L26" s="16">
        <f>L27</f>
        <v>13</v>
      </c>
      <c r="M26" s="16">
        <f>M27</f>
        <v>26</v>
      </c>
      <c r="N26" s="16">
        <f>N27</f>
        <v>9</v>
      </c>
      <c r="O26" s="16">
        <f>O27</f>
        <v>33</v>
      </c>
      <c r="P26" s="16">
        <f>P27</f>
        <v>579</v>
      </c>
      <c r="Q26" s="16">
        <f>Q27</f>
        <v>1024</v>
      </c>
      <c r="R26" s="16">
        <f>R27</f>
        <v>59</v>
      </c>
      <c r="S26" s="16">
        <f>S27</f>
        <v>160</v>
      </c>
      <c r="T26" s="16">
        <f>T27</f>
        <v>188</v>
      </c>
      <c r="U26" s="16">
        <f>U27</f>
        <v>379</v>
      </c>
      <c r="V26" s="16">
        <f>V27</f>
        <v>57</v>
      </c>
      <c r="W26" s="16">
        <f>W27</f>
        <v>75</v>
      </c>
      <c r="X26" s="16">
        <f>X27</f>
        <v>119</v>
      </c>
      <c r="Y26" s="16">
        <f>Y27</f>
        <v>164</v>
      </c>
      <c r="Z26" s="16">
        <f>Z27</f>
        <v>2</v>
      </c>
      <c r="AA26" s="16">
        <f>AA27</f>
        <v>8</v>
      </c>
      <c r="AB26" s="16">
        <f>AB27</f>
        <v>3</v>
      </c>
      <c r="AC26" s="16">
        <f>AC27</f>
        <v>3</v>
      </c>
      <c r="AD26" s="16">
        <f>AD27</f>
        <v>62</v>
      </c>
      <c r="AE26" s="16">
        <f>AE27</f>
        <v>176</v>
      </c>
      <c r="AF26" s="16">
        <f>AF27</f>
        <v>33</v>
      </c>
      <c r="AG26" s="16">
        <f>AG27</f>
        <v>132</v>
      </c>
      <c r="AH26" s="16" t="str">
        <f>AH27</f>
        <v>-</v>
      </c>
      <c r="AI26" s="16" t="str">
        <f>AI27</f>
        <v>-</v>
      </c>
      <c r="AJ26" s="16" t="str">
        <f>AJ27</f>
        <v>-</v>
      </c>
      <c r="AK26" s="16" t="str">
        <f>AK27</f>
        <v>-</v>
      </c>
      <c r="AL26" s="16">
        <f>AL27</f>
        <v>299</v>
      </c>
      <c r="AM26" s="16">
        <f>AM27</f>
        <v>410</v>
      </c>
    </row>
    <row r="27" spans="1:39" ht="13.5" customHeight="1" x14ac:dyDescent="0.2">
      <c r="A27" s="14" t="s">
        <v>9</v>
      </c>
      <c r="B27" s="13">
        <f>IF(SUM(B28:B33)=0,"-",SUM(B28:B33))</f>
        <v>1556</v>
      </c>
      <c r="C27" s="13">
        <f>IF(SUM(C28:C33)=0,"-",SUM(C28:C33))</f>
        <v>2874</v>
      </c>
      <c r="D27" s="13">
        <f>IF(SUM(D28:D33)=0,"-",SUM(D28:D33))</f>
        <v>32</v>
      </c>
      <c r="E27" s="13">
        <f>IF(SUM(E28:E33)=0,"-",SUM(E28:E33))</f>
        <v>32</v>
      </c>
      <c r="F27" s="13">
        <f>IF(SUM(F28:F33)=0,"-",SUM(F28:F33))</f>
        <v>13</v>
      </c>
      <c r="G27" s="13">
        <f>IF(SUM(G28:G33)=0,"-",SUM(G28:G33))</f>
        <v>35</v>
      </c>
      <c r="H27" s="13">
        <f>IF(SUM(H28:H33)=0,"-",SUM(H28:H33))</f>
        <v>117</v>
      </c>
      <c r="I27" s="13">
        <f>IF(SUM(I28:I33)=0,"-",SUM(I28:I33))</f>
        <v>323</v>
      </c>
      <c r="J27" s="13">
        <f>IF(SUM(J28:J33)=0,"-",SUM(J28:J33))</f>
        <v>9</v>
      </c>
      <c r="K27" s="13">
        <f>IF(SUM(K28:K33)=0,"-",SUM(K28:K33))</f>
        <v>37</v>
      </c>
      <c r="L27" s="13">
        <f>IF(SUM(L28:L33)=0,"-",SUM(L28:L33))</f>
        <v>13</v>
      </c>
      <c r="M27" s="13">
        <f>IF(SUM(M28:M33)=0,"-",SUM(M28:M33))</f>
        <v>26</v>
      </c>
      <c r="N27" s="13">
        <f>IF(SUM(N28:N33)=0,"-",SUM(N28:N33))</f>
        <v>9</v>
      </c>
      <c r="O27" s="13">
        <f>IF(SUM(O28:O33)=0,"-",SUM(O28:O33))</f>
        <v>33</v>
      </c>
      <c r="P27" s="13">
        <f>IF(SUM(P28:P33)=0,"-",SUM(P28:P33))</f>
        <v>579</v>
      </c>
      <c r="Q27" s="13">
        <f>IF(SUM(Q28:Q33)=0,"-",SUM(Q28:Q33))</f>
        <v>1024</v>
      </c>
      <c r="R27" s="13">
        <f>IF(SUM(R28:R33)=0,"-",SUM(R28:R33))</f>
        <v>59</v>
      </c>
      <c r="S27" s="13">
        <f>IF(SUM(S28:S33)=0,"-",SUM(S28:S33))</f>
        <v>160</v>
      </c>
      <c r="T27" s="13">
        <f>IF(SUM(T28:T33)=0,"-",SUM(T28:T33))</f>
        <v>188</v>
      </c>
      <c r="U27" s="13">
        <f>IF(SUM(U28:U33)=0,"-",SUM(U28:U33))</f>
        <v>379</v>
      </c>
      <c r="V27" s="13">
        <f>IF(SUM(V28:V33)=0,"-",SUM(V28:V33))</f>
        <v>57</v>
      </c>
      <c r="W27" s="13">
        <f>IF(SUM(W28:W33)=0,"-",SUM(W28:W33))</f>
        <v>75</v>
      </c>
      <c r="X27" s="13">
        <f>IF(SUM(X28:X33)=0,"-",SUM(X28:X33))</f>
        <v>119</v>
      </c>
      <c r="Y27" s="13">
        <f>IF(SUM(Y28:Y33)=0,"-",SUM(Y28:Y33))</f>
        <v>164</v>
      </c>
      <c r="Z27" s="13">
        <f>IF(SUM(Z28:Z33)=0,"-",SUM(Z28:Z33))</f>
        <v>2</v>
      </c>
      <c r="AA27" s="13">
        <f>IF(SUM(AA28:AA33)=0,"-",SUM(AA28:AA33))</f>
        <v>8</v>
      </c>
      <c r="AB27" s="13">
        <f>IF(SUM(AB28:AB33)=0,"-",SUM(AB28:AB33))</f>
        <v>3</v>
      </c>
      <c r="AC27" s="13">
        <f>IF(SUM(AC28:AC33)=0,"-",SUM(AC28:AC33))</f>
        <v>3</v>
      </c>
      <c r="AD27" s="13">
        <f>IF(SUM(AD28:AD33)=0,"-",SUM(AD28:AD33))</f>
        <v>62</v>
      </c>
      <c r="AE27" s="13">
        <f>IF(SUM(AE28:AE33)=0,"-",SUM(AE28:AE33))</f>
        <v>176</v>
      </c>
      <c r="AF27" s="13">
        <f>IF(SUM(AF28:AF33)=0,"-",SUM(AF28:AF33))</f>
        <v>33</v>
      </c>
      <c r="AG27" s="13">
        <f>IF(SUM(AG28:AG33)=0,"-",SUM(AG28:AG33))</f>
        <v>132</v>
      </c>
      <c r="AH27" s="13" t="str">
        <f>IF(SUM(AH28:AH33)=0,"-",SUM(AH28:AH33))</f>
        <v>-</v>
      </c>
      <c r="AI27" s="13" t="str">
        <f>IF(SUM(AI28:AI33)=0,"-",SUM(AI28:AI33))</f>
        <v>-</v>
      </c>
      <c r="AJ27" s="13" t="str">
        <f>IF(SUM(AJ28:AJ33)=0,"-",SUM(AJ28:AJ33))</f>
        <v>-</v>
      </c>
      <c r="AK27" s="13" t="str">
        <f>IF(SUM(AK28:AK33)=0,"-",SUM(AK28:AK33))</f>
        <v>-</v>
      </c>
      <c r="AL27" s="13">
        <f>IF(SUM(AL28:AL33)=0,"-",SUM(AL28:AL33))</f>
        <v>299</v>
      </c>
      <c r="AM27" s="13">
        <f>IF(SUM(AM28:AM33)=0,"-",SUM(AM28:AM33))</f>
        <v>410</v>
      </c>
    </row>
    <row r="28" spans="1:39" ht="13.5" customHeight="1" x14ac:dyDescent="0.2">
      <c r="A28" s="12" t="s">
        <v>8</v>
      </c>
      <c r="B28" s="11">
        <v>118</v>
      </c>
      <c r="C28" s="11">
        <v>236</v>
      </c>
      <c r="D28" s="11">
        <v>32</v>
      </c>
      <c r="E28" s="11">
        <v>32</v>
      </c>
      <c r="F28" s="11">
        <v>10</v>
      </c>
      <c r="G28" s="11">
        <v>32</v>
      </c>
      <c r="H28" s="11">
        <v>43</v>
      </c>
      <c r="I28" s="11">
        <v>92</v>
      </c>
      <c r="J28" s="11" t="s">
        <v>2</v>
      </c>
      <c r="K28" s="11" t="s">
        <v>2</v>
      </c>
      <c r="L28" s="11" t="s">
        <v>2</v>
      </c>
      <c r="M28" s="11" t="s">
        <v>2</v>
      </c>
      <c r="N28" s="11" t="s">
        <v>2</v>
      </c>
      <c r="O28" s="11" t="s">
        <v>2</v>
      </c>
      <c r="P28" s="11" t="s">
        <v>2</v>
      </c>
      <c r="Q28" s="11" t="s">
        <v>2</v>
      </c>
      <c r="R28" s="11">
        <v>33</v>
      </c>
      <c r="S28" s="11">
        <v>80</v>
      </c>
      <c r="T28" s="11" t="s">
        <v>2</v>
      </c>
      <c r="U28" s="11" t="s">
        <v>2</v>
      </c>
      <c r="V28" s="11" t="s">
        <v>2</v>
      </c>
      <c r="W28" s="11" t="s">
        <v>2</v>
      </c>
      <c r="X28" s="11" t="s">
        <v>2</v>
      </c>
      <c r="Y28" s="11" t="s">
        <v>2</v>
      </c>
      <c r="Z28" s="11" t="s">
        <v>2</v>
      </c>
      <c r="AA28" s="11" t="s">
        <v>2</v>
      </c>
      <c r="AB28" s="11" t="s">
        <v>2</v>
      </c>
      <c r="AC28" s="11" t="s">
        <v>2</v>
      </c>
      <c r="AD28" s="11" t="s">
        <v>2</v>
      </c>
      <c r="AE28" s="11" t="s">
        <v>2</v>
      </c>
      <c r="AF28" s="11" t="s">
        <v>2</v>
      </c>
      <c r="AG28" s="11" t="s">
        <v>2</v>
      </c>
      <c r="AH28" s="11" t="s">
        <v>2</v>
      </c>
      <c r="AI28" s="11" t="s">
        <v>2</v>
      </c>
      <c r="AJ28" s="11" t="s">
        <v>2</v>
      </c>
      <c r="AK28" s="11" t="s">
        <v>2</v>
      </c>
      <c r="AL28" s="11" t="s">
        <v>2</v>
      </c>
      <c r="AM28" s="11" t="s">
        <v>2</v>
      </c>
    </row>
    <row r="29" spans="1:39" ht="13.5" customHeight="1" x14ac:dyDescent="0.2">
      <c r="A29" s="10" t="s">
        <v>7</v>
      </c>
      <c r="B29" s="8">
        <f>105+52</f>
        <v>157</v>
      </c>
      <c r="C29" s="8">
        <f>135+88</f>
        <v>223</v>
      </c>
      <c r="D29" s="8" t="s">
        <v>2</v>
      </c>
      <c r="E29" s="8" t="s">
        <v>2</v>
      </c>
      <c r="F29" s="8" t="s">
        <v>2</v>
      </c>
      <c r="G29" s="8" t="s">
        <v>2</v>
      </c>
      <c r="H29" s="8">
        <f>4</f>
        <v>4</v>
      </c>
      <c r="I29" s="8">
        <f>14</f>
        <v>14</v>
      </c>
      <c r="J29" s="8">
        <f>4</f>
        <v>4</v>
      </c>
      <c r="K29" s="8">
        <f>4</f>
        <v>4</v>
      </c>
      <c r="L29" s="8" t="s">
        <v>2</v>
      </c>
      <c r="M29" s="8" t="s">
        <v>2</v>
      </c>
      <c r="N29" s="8" t="s">
        <v>2</v>
      </c>
      <c r="O29" s="8" t="s">
        <v>2</v>
      </c>
      <c r="P29" s="8">
        <f>0+28+15</f>
        <v>43</v>
      </c>
      <c r="Q29" s="8">
        <f>1+31+15</f>
        <v>47</v>
      </c>
      <c r="R29" s="8">
        <f>1</f>
        <v>1</v>
      </c>
      <c r="S29" s="8">
        <f>2</f>
        <v>2</v>
      </c>
      <c r="T29" s="8">
        <f>3+38</f>
        <v>41</v>
      </c>
      <c r="U29" s="8">
        <f>4+65</f>
        <v>69</v>
      </c>
      <c r="V29" s="8" t="s">
        <v>2</v>
      </c>
      <c r="W29" s="8" t="s">
        <v>2</v>
      </c>
      <c r="X29" s="8">
        <f>40</f>
        <v>40</v>
      </c>
      <c r="Y29" s="8">
        <f>49</f>
        <v>49</v>
      </c>
      <c r="Z29" s="8">
        <f>1</f>
        <v>1</v>
      </c>
      <c r="AA29" s="8">
        <f>3</f>
        <v>3</v>
      </c>
      <c r="AB29" s="8">
        <f>3</f>
        <v>3</v>
      </c>
      <c r="AC29" s="8">
        <f>3</f>
        <v>3</v>
      </c>
      <c r="AD29" s="8">
        <f>10</f>
        <v>10</v>
      </c>
      <c r="AE29" s="8">
        <f>16</f>
        <v>16</v>
      </c>
      <c r="AF29" s="8">
        <f>4</f>
        <v>4</v>
      </c>
      <c r="AG29" s="8">
        <f>7</f>
        <v>7</v>
      </c>
      <c r="AH29" s="8" t="s">
        <v>2</v>
      </c>
      <c r="AI29" s="8" t="s">
        <v>2</v>
      </c>
      <c r="AJ29" s="8" t="s">
        <v>2</v>
      </c>
      <c r="AK29" s="8" t="s">
        <v>2</v>
      </c>
      <c r="AL29" s="8">
        <f>1+13</f>
        <v>14</v>
      </c>
      <c r="AM29" s="8">
        <f>1+21</f>
        <v>22</v>
      </c>
    </row>
    <row r="30" spans="1:39" ht="13.5" customHeight="1" x14ac:dyDescent="0.2">
      <c r="A30" s="10" t="s">
        <v>6</v>
      </c>
      <c r="B30" s="8">
        <f>137+88</f>
        <v>225</v>
      </c>
      <c r="C30" s="8">
        <f>339+206</f>
        <v>545</v>
      </c>
      <c r="D30" s="8" t="s">
        <v>2</v>
      </c>
      <c r="E30" s="8" t="s">
        <v>2</v>
      </c>
      <c r="F30" s="8" t="s">
        <v>2</v>
      </c>
      <c r="G30" s="8" t="s">
        <v>2</v>
      </c>
      <c r="H30" s="8">
        <f>8+1</f>
        <v>9</v>
      </c>
      <c r="I30" s="8">
        <f>38+5</f>
        <v>43</v>
      </c>
      <c r="J30" s="8">
        <f>1</f>
        <v>1</v>
      </c>
      <c r="K30" s="8">
        <v>1</v>
      </c>
      <c r="L30" s="8">
        <v>4</v>
      </c>
      <c r="M30" s="8">
        <v>11</v>
      </c>
      <c r="N30" s="8">
        <v>1</v>
      </c>
      <c r="O30" s="8">
        <v>3</v>
      </c>
      <c r="P30" s="8">
        <f>10+39</f>
        <v>49</v>
      </c>
      <c r="Q30" s="8">
        <f>13+70</f>
        <v>83</v>
      </c>
      <c r="R30" s="8" t="s">
        <v>2</v>
      </c>
      <c r="S30" s="8" t="s">
        <v>2</v>
      </c>
      <c r="T30" s="8">
        <v>47</v>
      </c>
      <c r="U30" s="8">
        <v>143</v>
      </c>
      <c r="V30" s="8">
        <v>1</v>
      </c>
      <c r="W30" s="8">
        <v>1</v>
      </c>
      <c r="X30" s="8">
        <v>25</v>
      </c>
      <c r="Y30" s="8">
        <v>39</v>
      </c>
      <c r="Z30" s="8" t="s">
        <v>2</v>
      </c>
      <c r="AA30" s="8" t="s">
        <v>2</v>
      </c>
      <c r="AB30" s="8" t="s">
        <v>2</v>
      </c>
      <c r="AC30" s="8" t="s">
        <v>2</v>
      </c>
      <c r="AD30" s="8">
        <v>33</v>
      </c>
      <c r="AE30" s="8">
        <v>133</v>
      </c>
      <c r="AF30" s="8">
        <v>23</v>
      </c>
      <c r="AG30" s="8">
        <v>112</v>
      </c>
      <c r="AH30" s="8" t="s">
        <v>2</v>
      </c>
      <c r="AI30" s="8" t="s">
        <v>2</v>
      </c>
      <c r="AJ30" s="8" t="s">
        <v>2</v>
      </c>
      <c r="AK30" s="8" t="s">
        <v>2</v>
      </c>
      <c r="AL30" s="8">
        <f>15+40</f>
        <v>55</v>
      </c>
      <c r="AM30" s="8">
        <f>30+58</f>
        <v>88</v>
      </c>
    </row>
    <row r="31" spans="1:39" ht="14.5" x14ac:dyDescent="0.2">
      <c r="A31" s="10" t="s">
        <v>5</v>
      </c>
      <c r="B31" s="8">
        <f>203+183</f>
        <v>386</v>
      </c>
      <c r="C31" s="8">
        <f>263+440</f>
        <v>703</v>
      </c>
      <c r="D31" s="8" t="s">
        <v>2</v>
      </c>
      <c r="E31" s="8" t="s">
        <v>2</v>
      </c>
      <c r="F31" s="8">
        <v>3</v>
      </c>
      <c r="G31" s="8">
        <v>3</v>
      </c>
      <c r="H31" s="8">
        <f>4+45</f>
        <v>49</v>
      </c>
      <c r="I31" s="8">
        <f>18+101</f>
        <v>119</v>
      </c>
      <c r="J31" s="8">
        <f>1</f>
        <v>1</v>
      </c>
      <c r="K31" s="8">
        <v>1</v>
      </c>
      <c r="L31" s="8">
        <v>7</v>
      </c>
      <c r="M31" s="8">
        <v>11</v>
      </c>
      <c r="N31" s="8">
        <v>5</v>
      </c>
      <c r="O31" s="8">
        <v>25</v>
      </c>
      <c r="P31" s="8">
        <f>35+50+3+36</f>
        <v>124</v>
      </c>
      <c r="Q31" s="8">
        <f>38+82+18+97</f>
        <v>235</v>
      </c>
      <c r="R31" s="8">
        <f>10+14</f>
        <v>24</v>
      </c>
      <c r="S31" s="8">
        <f>10+65</f>
        <v>75</v>
      </c>
      <c r="T31" s="8">
        <f>16+47</f>
        <v>63</v>
      </c>
      <c r="U31" s="8">
        <f>18+70</f>
        <v>88</v>
      </c>
      <c r="V31" s="8">
        <v>27</v>
      </c>
      <c r="W31" s="8">
        <v>31</v>
      </c>
      <c r="X31" s="8">
        <v>26</v>
      </c>
      <c r="Y31" s="8">
        <v>28</v>
      </c>
      <c r="Z31" s="8" t="s">
        <v>2</v>
      </c>
      <c r="AA31" s="8" t="s">
        <v>2</v>
      </c>
      <c r="AB31" s="8" t="s">
        <v>2</v>
      </c>
      <c r="AC31" s="8" t="s">
        <v>2</v>
      </c>
      <c r="AD31" s="8">
        <v>13</v>
      </c>
      <c r="AE31" s="8">
        <v>14</v>
      </c>
      <c r="AF31" s="8">
        <v>1</v>
      </c>
      <c r="AG31" s="8">
        <v>1</v>
      </c>
      <c r="AH31" s="8" t="s">
        <v>2</v>
      </c>
      <c r="AI31" s="8" t="s">
        <v>2</v>
      </c>
      <c r="AJ31" s="8" t="s">
        <v>2</v>
      </c>
      <c r="AK31" s="8" t="s">
        <v>2</v>
      </c>
      <c r="AL31" s="8">
        <f>18+26</f>
        <v>44</v>
      </c>
      <c r="AM31" s="8">
        <f>20+53</f>
        <v>73</v>
      </c>
    </row>
    <row r="32" spans="1:39" ht="14.5" x14ac:dyDescent="0.2">
      <c r="A32" s="10" t="s">
        <v>4</v>
      </c>
      <c r="B32" s="8">
        <f>167+319</f>
        <v>486</v>
      </c>
      <c r="C32" s="8">
        <f>353+605</f>
        <v>958</v>
      </c>
      <c r="D32" s="8" t="s">
        <v>2</v>
      </c>
      <c r="E32" s="8" t="s">
        <v>2</v>
      </c>
      <c r="F32" s="8" t="s">
        <v>2</v>
      </c>
      <c r="G32" s="8" t="s">
        <v>2</v>
      </c>
      <c r="H32" s="8">
        <v>8</v>
      </c>
      <c r="I32" s="8">
        <v>51</v>
      </c>
      <c r="J32" s="8">
        <v>3</v>
      </c>
      <c r="K32" s="8">
        <v>31</v>
      </c>
      <c r="L32" s="8">
        <v>2</v>
      </c>
      <c r="M32" s="8">
        <v>4</v>
      </c>
      <c r="N32" s="8">
        <v>2</v>
      </c>
      <c r="O32" s="8">
        <v>2</v>
      </c>
      <c r="P32" s="8">
        <f>1+21+18+206</f>
        <v>246</v>
      </c>
      <c r="Q32" s="8">
        <f>1+25+22+492</f>
        <v>540</v>
      </c>
      <c r="R32" s="8">
        <v>1</v>
      </c>
      <c r="S32" s="8">
        <v>3</v>
      </c>
      <c r="T32" s="8">
        <v>12</v>
      </c>
      <c r="U32" s="8">
        <v>38</v>
      </c>
      <c r="V32" s="8">
        <v>12</v>
      </c>
      <c r="W32" s="8">
        <v>25</v>
      </c>
      <c r="X32" s="8">
        <v>11</v>
      </c>
      <c r="Y32" s="8">
        <v>28</v>
      </c>
      <c r="Z32" s="8">
        <v>1</v>
      </c>
      <c r="AA32" s="8">
        <v>5</v>
      </c>
      <c r="AB32" s="8" t="s">
        <v>2</v>
      </c>
      <c r="AC32" s="8" t="s">
        <v>2</v>
      </c>
      <c r="AD32" s="8">
        <v>6</v>
      </c>
      <c r="AE32" s="8">
        <v>13</v>
      </c>
      <c r="AF32" s="8">
        <v>5</v>
      </c>
      <c r="AG32" s="8">
        <v>12</v>
      </c>
      <c r="AH32" s="8" t="s">
        <v>2</v>
      </c>
      <c r="AI32" s="8" t="s">
        <v>2</v>
      </c>
      <c r="AJ32" s="8" t="s">
        <v>2</v>
      </c>
      <c r="AK32" s="8" t="s">
        <v>2</v>
      </c>
      <c r="AL32" s="8">
        <f>70+113</f>
        <v>183</v>
      </c>
      <c r="AM32" s="8">
        <f>110+113</f>
        <v>223</v>
      </c>
    </row>
    <row r="33" spans="1:39" ht="14.5" x14ac:dyDescent="0.2">
      <c r="A33" s="9" t="s">
        <v>3</v>
      </c>
      <c r="B33" s="8">
        <f>153+31</f>
        <v>184</v>
      </c>
      <c r="C33" s="8">
        <f>158+51</f>
        <v>209</v>
      </c>
      <c r="D33" s="8" t="s">
        <v>2</v>
      </c>
      <c r="E33" s="8" t="s">
        <v>2</v>
      </c>
      <c r="F33" s="8" t="s">
        <v>2</v>
      </c>
      <c r="G33" s="8" t="s">
        <v>2</v>
      </c>
      <c r="H33" s="8">
        <v>4</v>
      </c>
      <c r="I33" s="8">
        <v>4</v>
      </c>
      <c r="J33" s="8" t="s">
        <v>2</v>
      </c>
      <c r="K33" s="8" t="s">
        <v>2</v>
      </c>
      <c r="L33" s="8" t="s">
        <v>2</v>
      </c>
      <c r="M33" s="8" t="s">
        <v>2</v>
      </c>
      <c r="N33" s="8">
        <v>1</v>
      </c>
      <c r="O33" s="8">
        <v>3</v>
      </c>
      <c r="P33" s="8">
        <f>1+68+44+4</f>
        <v>117</v>
      </c>
      <c r="Q33" s="8">
        <f>1+68+45+5</f>
        <v>119</v>
      </c>
      <c r="R33" s="8" t="s">
        <v>2</v>
      </c>
      <c r="S33" s="8" t="s">
        <v>2</v>
      </c>
      <c r="T33" s="8">
        <v>25</v>
      </c>
      <c r="U33" s="8">
        <v>41</v>
      </c>
      <c r="V33" s="8">
        <v>17</v>
      </c>
      <c r="W33" s="8">
        <v>18</v>
      </c>
      <c r="X33" s="8">
        <v>17</v>
      </c>
      <c r="Y33" s="8">
        <v>20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>
        <f>2+1</f>
        <v>3</v>
      </c>
      <c r="AM33" s="8">
        <f>2+2</f>
        <v>4</v>
      </c>
    </row>
    <row r="34" spans="1:39" ht="16" x14ac:dyDescent="0.5">
      <c r="A34" s="7" t="s">
        <v>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4"/>
      <c r="AM34" s="4"/>
    </row>
    <row r="35" spans="1:39" ht="16" x14ac:dyDescent="0.5">
      <c r="A35" s="6" t="s">
        <v>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4"/>
      <c r="AM35" s="4"/>
    </row>
  </sheetData>
  <mergeCells count="20">
    <mergeCell ref="B2:C4"/>
    <mergeCell ref="D2:E4"/>
    <mergeCell ref="F2:G4"/>
    <mergeCell ref="H2:I4"/>
    <mergeCell ref="L4:M4"/>
    <mergeCell ref="AL2:AM4"/>
    <mergeCell ref="T2:U4"/>
    <mergeCell ref="AH2:AI4"/>
    <mergeCell ref="AJ2:AK4"/>
    <mergeCell ref="AF4:AG4"/>
    <mergeCell ref="Z4:AA4"/>
    <mergeCell ref="Y2:AA3"/>
    <mergeCell ref="AE2:AF3"/>
    <mergeCell ref="J4:K4"/>
    <mergeCell ref="J2:O3"/>
    <mergeCell ref="P2:Q4"/>
    <mergeCell ref="N4:O4"/>
    <mergeCell ref="R2:S4"/>
    <mergeCell ref="V2:W4"/>
    <mergeCell ref="AB4:AC4"/>
  </mergeCells>
  <phoneticPr fontId="3"/>
  <pageMargins left="0.78740157480314965" right="0.78740157480314965" top="0.78740157480314965" bottom="0.78740157480314965" header="0.51181102362204722" footer="0.51181102362204722"/>
  <pageSetup paperSize="9" scale="55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view="pageBreakPreview" topLeftCell="A4" zoomScaleNormal="100" zoomScaleSheetLayoutView="100" workbookViewId="0">
      <selection activeCell="B19" sqref="B19"/>
    </sheetView>
  </sheetViews>
  <sheetFormatPr defaultColWidth="9" defaultRowHeight="13" x14ac:dyDescent="0.2"/>
  <cols>
    <col min="1" max="1" width="19.6328125" style="115" customWidth="1"/>
    <col min="2" max="2" width="11.08984375" style="115" customWidth="1"/>
    <col min="3" max="3" width="4.7265625" style="115" customWidth="1"/>
    <col min="4" max="5" width="11.08984375" style="115" customWidth="1"/>
    <col min="6" max="6" width="7.453125" style="115" customWidth="1"/>
    <col min="7" max="8" width="11.08984375" style="115" customWidth="1"/>
    <col min="9" max="11" width="4.7265625" style="115" bestFit="1" customWidth="1"/>
    <col min="12" max="12" width="5.453125" style="115" customWidth="1"/>
    <col min="13" max="13" width="4.7265625" style="115" bestFit="1" customWidth="1"/>
    <col min="14" max="14" width="6.36328125" style="115" bestFit="1" customWidth="1"/>
    <col min="15" max="21" width="4.7265625" style="115" bestFit="1" customWidth="1"/>
    <col min="22" max="22" width="8" style="116" customWidth="1"/>
    <col min="23" max="23" width="4.7265625" style="115" bestFit="1" customWidth="1"/>
    <col min="24" max="24" width="6.36328125" style="115" customWidth="1"/>
    <col min="25" max="16384" width="9" style="115"/>
  </cols>
  <sheetData>
    <row r="1" spans="1:24" ht="14.5" x14ac:dyDescent="0.5">
      <c r="A1" s="188" t="s">
        <v>82</v>
      </c>
      <c r="B1" s="187"/>
      <c r="C1" s="186"/>
      <c r="D1" s="186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4"/>
      <c r="W1" s="183" t="s">
        <v>51</v>
      </c>
      <c r="X1" s="183"/>
    </row>
    <row r="2" spans="1:24" ht="14.5" x14ac:dyDescent="0.5">
      <c r="A2" s="182"/>
      <c r="B2" s="181" t="s">
        <v>81</v>
      </c>
      <c r="C2" s="180" t="s">
        <v>80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8"/>
    </row>
    <row r="3" spans="1:24" ht="13.5" customHeight="1" x14ac:dyDescent="0.5">
      <c r="A3" s="177"/>
      <c r="B3" s="165"/>
      <c r="C3" s="155" t="s">
        <v>79</v>
      </c>
      <c r="D3" s="176"/>
      <c r="E3" s="175" t="s">
        <v>78</v>
      </c>
      <c r="F3" s="174"/>
      <c r="G3" s="174"/>
      <c r="H3" s="174"/>
      <c r="I3" s="174"/>
      <c r="J3" s="174"/>
      <c r="K3" s="174"/>
      <c r="L3" s="174"/>
      <c r="M3" s="174"/>
      <c r="N3" s="173"/>
      <c r="O3" s="171" t="s">
        <v>77</v>
      </c>
      <c r="P3" s="172"/>
      <c r="Q3" s="172"/>
      <c r="R3" s="170"/>
      <c r="S3" s="171" t="s">
        <v>76</v>
      </c>
      <c r="T3" s="170"/>
      <c r="U3" s="169" t="s">
        <v>75</v>
      </c>
      <c r="V3" s="162" t="s">
        <v>74</v>
      </c>
      <c r="W3" s="168" t="s">
        <v>73</v>
      </c>
      <c r="X3" s="167" t="s">
        <v>61</v>
      </c>
    </row>
    <row r="4" spans="1:24" ht="14.5" x14ac:dyDescent="0.5">
      <c r="A4" s="166"/>
      <c r="B4" s="165"/>
      <c r="C4" s="162" t="s">
        <v>72</v>
      </c>
      <c r="D4" s="164" t="s">
        <v>71</v>
      </c>
      <c r="E4" s="164" t="s">
        <v>70</v>
      </c>
      <c r="F4" s="164" t="s">
        <v>69</v>
      </c>
      <c r="G4" s="164" t="s">
        <v>68</v>
      </c>
      <c r="H4" s="164" t="s">
        <v>67</v>
      </c>
      <c r="I4" s="164" t="s">
        <v>66</v>
      </c>
      <c r="J4" s="164" t="s">
        <v>65</v>
      </c>
      <c r="K4" s="164" t="s">
        <v>64</v>
      </c>
      <c r="L4" s="163" t="s">
        <v>63</v>
      </c>
      <c r="M4" s="162" t="s">
        <v>62</v>
      </c>
      <c r="N4" s="161" t="s">
        <v>61</v>
      </c>
      <c r="O4" s="160" t="s">
        <v>60</v>
      </c>
      <c r="P4" s="158"/>
      <c r="Q4" s="159" t="s">
        <v>59</v>
      </c>
      <c r="R4" s="158"/>
      <c r="S4" s="157" t="s">
        <v>58</v>
      </c>
      <c r="T4" s="157" t="s">
        <v>57</v>
      </c>
      <c r="U4" s="155"/>
      <c r="V4" s="156"/>
      <c r="W4" s="155"/>
      <c r="X4" s="154"/>
    </row>
    <row r="5" spans="1:24" ht="29" x14ac:dyDescent="0.5">
      <c r="A5" s="153"/>
      <c r="B5" s="152"/>
      <c r="C5" s="150"/>
      <c r="D5" s="145"/>
      <c r="E5" s="145"/>
      <c r="F5" s="145"/>
      <c r="G5" s="145"/>
      <c r="H5" s="145"/>
      <c r="I5" s="145"/>
      <c r="J5" s="145"/>
      <c r="K5" s="145"/>
      <c r="L5" s="151"/>
      <c r="M5" s="150"/>
      <c r="N5" s="149"/>
      <c r="O5" s="148" t="s">
        <v>56</v>
      </c>
      <c r="P5" s="147" t="s">
        <v>55</v>
      </c>
      <c r="Q5" s="148" t="s">
        <v>56</v>
      </c>
      <c r="R5" s="147" t="s">
        <v>55</v>
      </c>
      <c r="S5" s="146"/>
      <c r="T5" s="145"/>
      <c r="U5" s="143"/>
      <c r="V5" s="144"/>
      <c r="W5" s="143"/>
      <c r="X5" s="142"/>
    </row>
    <row r="6" spans="1:24" ht="14.5" x14ac:dyDescent="0.5">
      <c r="A6" s="141" t="s">
        <v>29</v>
      </c>
      <c r="B6" s="138">
        <v>881739</v>
      </c>
      <c r="C6" s="138">
        <v>1.7198399980039445</v>
      </c>
      <c r="D6" s="138">
        <v>12.666730177524189</v>
      </c>
      <c r="E6" s="138">
        <v>13.271671095414856</v>
      </c>
      <c r="F6" s="138">
        <v>8.0700751582951433</v>
      </c>
      <c r="G6" s="138">
        <v>6.1641256653045859</v>
      </c>
      <c r="H6" s="138">
        <v>11.538391746310415</v>
      </c>
      <c r="I6" s="138">
        <v>6.8084773385321515</v>
      </c>
      <c r="J6" s="138">
        <v>0.38758634924847379</v>
      </c>
      <c r="K6" s="138">
        <v>0.37204887160486266</v>
      </c>
      <c r="L6" s="138">
        <v>1.5914573360143989</v>
      </c>
      <c r="M6" s="138">
        <v>1.2153256235688792</v>
      </c>
      <c r="N6" s="138">
        <v>1.5054341477466688</v>
      </c>
      <c r="O6" s="140">
        <v>2.3682178059493797</v>
      </c>
      <c r="P6" s="138">
        <v>4.1381860164969453</v>
      </c>
      <c r="Q6" s="138">
        <v>2.3586911773211803</v>
      </c>
      <c r="R6" s="138">
        <v>3.0049141526007128</v>
      </c>
      <c r="S6" s="138">
        <v>1.2523547217487261</v>
      </c>
      <c r="T6" s="138">
        <v>0.94035763417519236</v>
      </c>
      <c r="U6" s="138">
        <v>3.4860656044475746</v>
      </c>
      <c r="V6" s="139">
        <v>11.255938548708858</v>
      </c>
      <c r="W6" s="138">
        <v>3.3853555303780372</v>
      </c>
      <c r="X6" s="138">
        <v>2.4987553006048278</v>
      </c>
    </row>
    <row r="7" spans="1:24" ht="14.5" x14ac:dyDescent="0.5">
      <c r="A7" s="141" t="s">
        <v>54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40"/>
      <c r="P7" s="138"/>
      <c r="Q7" s="138"/>
      <c r="R7" s="138"/>
      <c r="S7" s="138"/>
      <c r="T7" s="138"/>
      <c r="U7" s="138"/>
      <c r="V7" s="139"/>
      <c r="W7" s="138"/>
      <c r="X7" s="138"/>
    </row>
    <row r="8" spans="1:24" ht="28.5" customHeight="1" x14ac:dyDescent="0.2">
      <c r="A8" s="29" t="s">
        <v>28</v>
      </c>
      <c r="B8" s="135">
        <f>IF(SUM(B9,B19)=0,"-",SUM(B9,B19))</f>
        <v>50664.5</v>
      </c>
      <c r="C8" s="135">
        <f>IF(SUM(C9,C19)=0,"-",SUM(C9,C19))</f>
        <v>35.599999999999994</v>
      </c>
      <c r="D8" s="135">
        <f>IF(SUM(D9,D19)=0,"-",SUM(D9,D19))</f>
        <v>169.9</v>
      </c>
      <c r="E8" s="135">
        <f>IF(SUM(E9,E19)=0,"-",SUM(E9,E19))</f>
        <v>114.53</v>
      </c>
      <c r="F8" s="135">
        <f>IF(SUM(F9,F19)=0,"-",SUM(F9,F19))</f>
        <v>43.1</v>
      </c>
      <c r="G8" s="135">
        <f>IF(SUM(G9,G19)=0,"-",SUM(G9,G19))</f>
        <v>32.599999999999994</v>
      </c>
      <c r="H8" s="135">
        <f>IF(SUM(H9,H19)=0,"-",SUM(H9,H19))</f>
        <v>99.299999999999983</v>
      </c>
      <c r="I8" s="135">
        <f>IF(SUM(I9,I19)=0,"-",SUM(I9,I19))</f>
        <v>82.5</v>
      </c>
      <c r="J8" s="135">
        <f>IF(SUM(J9,J19)=0,"-",SUM(J9,J19))</f>
        <v>2.9</v>
      </c>
      <c r="K8" s="135">
        <f>IF(SUM(K9,K19)=0,"-",SUM(K9,K19))</f>
        <v>7.8999999999999995</v>
      </c>
      <c r="L8" s="135">
        <f>IF(SUM(L9,L19)=0,"-",SUM(L9,L19))</f>
        <v>17.5</v>
      </c>
      <c r="M8" s="135">
        <f>IF(SUM(M9,M19)=0,"-",SUM(M9,M19))</f>
        <v>10.600000000000001</v>
      </c>
      <c r="N8" s="135">
        <f>IF(SUM(N9,N19)=0,"-",SUM(N9,N19))</f>
        <v>10.1</v>
      </c>
      <c r="O8" s="135">
        <f>IF(SUM(O9,O19)=0,"-",SUM(O9,O19))</f>
        <v>22.500000000000004</v>
      </c>
      <c r="P8" s="135">
        <f>IF(SUM(P9,P19)=0,"-",SUM(P9,P19))</f>
        <v>35.5</v>
      </c>
      <c r="Q8" s="135">
        <f>IF(SUM(Q9,Q19)=0,"-",SUM(Q9,Q19))</f>
        <v>17.899999999999999</v>
      </c>
      <c r="R8" s="135">
        <f>IF(SUM(R9,R19)=0,"-",SUM(R9,R19))</f>
        <v>22.299999999999997</v>
      </c>
      <c r="S8" s="135">
        <f>IF(SUM(S9,S19)=0,"-",SUM(S9,S19))</f>
        <v>12.2</v>
      </c>
      <c r="T8" s="135">
        <f>IF(SUM(T9,T19)=0,"-",SUM(T9,T19))</f>
        <v>5.4</v>
      </c>
      <c r="U8" s="135">
        <f>IF(SUM(U9,U19)=0,"-",SUM(U9,U19))</f>
        <v>24</v>
      </c>
      <c r="V8" s="135">
        <f>IF(SUM(V9,V19)=0,"-",SUM(V9,V19))</f>
        <v>149.90000000000003</v>
      </c>
      <c r="W8" s="135">
        <f>IF(SUM(W9,W19)=0,"-",SUM(W9,W19))</f>
        <v>39.6</v>
      </c>
      <c r="X8" s="135">
        <f>IF(SUM(X9,X19)=0,"-",SUM(X9,X19))</f>
        <v>45.300000000000004</v>
      </c>
    </row>
    <row r="9" spans="1:24" ht="14.5" x14ac:dyDescent="0.2">
      <c r="A9" s="14" t="s">
        <v>27</v>
      </c>
      <c r="B9" s="134">
        <v>27117</v>
      </c>
      <c r="C9" s="134">
        <f>SUM(C10:C18)</f>
        <v>33.299999999999997</v>
      </c>
      <c r="D9" s="134">
        <f>SUM(D10:D18)</f>
        <v>150.5</v>
      </c>
      <c r="E9" s="134">
        <f>SUM(E10:E18)</f>
        <v>97.83</v>
      </c>
      <c r="F9" s="134">
        <f>SUM(F10:F18)</f>
        <v>33.200000000000003</v>
      </c>
      <c r="G9" s="134">
        <f>SUM(G10:G18)</f>
        <v>29.199999999999996</v>
      </c>
      <c r="H9" s="134">
        <f>SUM(H10:H18)</f>
        <v>92.499999999999986</v>
      </c>
      <c r="I9" s="134">
        <f>SUM(I10:I18)</f>
        <v>78</v>
      </c>
      <c r="J9" s="134">
        <f>SUM(J10:J18)</f>
        <v>2.8</v>
      </c>
      <c r="K9" s="134">
        <f>SUM(K10:K18)</f>
        <v>7.8999999999999995</v>
      </c>
      <c r="L9" s="134">
        <f>SUM(L10:L18)</f>
        <v>16.600000000000001</v>
      </c>
      <c r="M9" s="134">
        <f>SUM(M10:M18)</f>
        <v>10.3</v>
      </c>
      <c r="N9" s="134">
        <f>SUM(N10:N18)</f>
        <v>8.9</v>
      </c>
      <c r="O9" s="134">
        <f>SUM(O10:O18)</f>
        <v>19.900000000000002</v>
      </c>
      <c r="P9" s="134">
        <f>SUM(P10:P18)</f>
        <v>30.799999999999997</v>
      </c>
      <c r="Q9" s="134">
        <f>SUM(Q10:Q18)</f>
        <v>15.7</v>
      </c>
      <c r="R9" s="134">
        <f>SUM(R10:R18)</f>
        <v>16.999999999999996</v>
      </c>
      <c r="S9" s="134">
        <f>SUM(S10:S18)</f>
        <v>11.799999999999999</v>
      </c>
      <c r="T9" s="134">
        <f>SUM(T10:T18)</f>
        <v>5</v>
      </c>
      <c r="U9" s="134">
        <f>SUM(U10:U18)</f>
        <v>18.899999999999999</v>
      </c>
      <c r="V9" s="134">
        <f>SUM(V10:V18)</f>
        <v>138.60000000000002</v>
      </c>
      <c r="W9" s="134">
        <f>SUM(W10:W18)</f>
        <v>38.1</v>
      </c>
      <c r="X9" s="134">
        <f>SUM(X10:X18)</f>
        <v>44.300000000000004</v>
      </c>
    </row>
    <row r="10" spans="1:24" ht="14.5" x14ac:dyDescent="0.2">
      <c r="A10" s="137" t="s">
        <v>8</v>
      </c>
      <c r="B10" s="132">
        <v>5600.5</v>
      </c>
      <c r="C10" s="132">
        <v>2.1</v>
      </c>
      <c r="D10" s="132">
        <v>30.1</v>
      </c>
      <c r="E10" s="132">
        <v>13</v>
      </c>
      <c r="F10" s="132">
        <v>2.6</v>
      </c>
      <c r="G10" s="132">
        <v>1.2</v>
      </c>
      <c r="H10" s="132" t="s">
        <v>11</v>
      </c>
      <c r="I10" s="132">
        <v>0.1</v>
      </c>
      <c r="J10" s="132">
        <v>0.7</v>
      </c>
      <c r="K10" s="132" t="s">
        <v>11</v>
      </c>
      <c r="L10" s="132">
        <v>1.8</v>
      </c>
      <c r="M10" s="132" t="s">
        <v>11</v>
      </c>
      <c r="N10" s="132">
        <v>0.3</v>
      </c>
      <c r="O10" s="132">
        <v>1.8</v>
      </c>
      <c r="P10" s="132">
        <v>6.9</v>
      </c>
      <c r="Q10" s="132">
        <v>4.0999999999999996</v>
      </c>
      <c r="R10" s="132">
        <v>5</v>
      </c>
      <c r="S10" s="132">
        <v>9.1</v>
      </c>
      <c r="T10" s="132">
        <v>3.2</v>
      </c>
      <c r="U10" s="132">
        <v>4</v>
      </c>
      <c r="V10" s="133">
        <v>6.3</v>
      </c>
      <c r="W10" s="132">
        <v>6.5</v>
      </c>
      <c r="X10" s="132">
        <v>1.3</v>
      </c>
    </row>
    <row r="11" spans="1:24" ht="14.5" x14ac:dyDescent="0.2">
      <c r="A11" s="10" t="s">
        <v>26</v>
      </c>
      <c r="B11" s="130">
        <v>4369.5</v>
      </c>
      <c r="C11" s="130">
        <v>0.9</v>
      </c>
      <c r="D11" s="130">
        <v>6.1</v>
      </c>
      <c r="E11" s="130">
        <v>4</v>
      </c>
      <c r="F11" s="130">
        <v>2.2999999999999998</v>
      </c>
      <c r="G11" s="130">
        <v>4.5999999999999996</v>
      </c>
      <c r="H11" s="130">
        <v>18.899999999999999</v>
      </c>
      <c r="I11" s="130">
        <v>5.5</v>
      </c>
      <c r="J11" s="130" t="s">
        <v>11</v>
      </c>
      <c r="K11" s="130" t="s">
        <v>11</v>
      </c>
      <c r="L11" s="130">
        <v>1.9</v>
      </c>
      <c r="M11" s="130">
        <v>1.9</v>
      </c>
      <c r="N11" s="130">
        <v>0.7</v>
      </c>
      <c r="O11" s="130">
        <v>1.4</v>
      </c>
      <c r="P11" s="130">
        <v>2.9</v>
      </c>
      <c r="Q11" s="130">
        <v>0.9</v>
      </c>
      <c r="R11" s="130">
        <v>0.6</v>
      </c>
      <c r="S11" s="130">
        <v>0.5</v>
      </c>
      <c r="T11" s="130" t="s">
        <v>11</v>
      </c>
      <c r="U11" s="130">
        <v>3.5</v>
      </c>
      <c r="V11" s="131">
        <v>23.4</v>
      </c>
      <c r="W11" s="130">
        <v>1.4</v>
      </c>
      <c r="X11" s="130">
        <v>18.7</v>
      </c>
    </row>
    <row r="12" spans="1:24" ht="14.5" x14ac:dyDescent="0.2">
      <c r="A12" s="10" t="s">
        <v>25</v>
      </c>
      <c r="B12" s="130">
        <v>2199.5</v>
      </c>
      <c r="C12" s="130">
        <v>6.9</v>
      </c>
      <c r="D12" s="130">
        <v>36.1</v>
      </c>
      <c r="E12" s="130">
        <v>17.899999999999999</v>
      </c>
      <c r="F12" s="130">
        <v>1.8</v>
      </c>
      <c r="G12" s="130">
        <v>3.1</v>
      </c>
      <c r="H12" s="130">
        <v>5.4</v>
      </c>
      <c r="I12" s="130">
        <v>11.9</v>
      </c>
      <c r="J12" s="130">
        <v>0.7</v>
      </c>
      <c r="K12" s="130" t="s">
        <v>11</v>
      </c>
      <c r="L12" s="130">
        <v>0.6</v>
      </c>
      <c r="M12" s="130">
        <v>0.2</v>
      </c>
      <c r="N12" s="130">
        <v>0.1</v>
      </c>
      <c r="O12" s="130">
        <v>2.5</v>
      </c>
      <c r="P12" s="130">
        <v>1.6</v>
      </c>
      <c r="Q12" s="130">
        <v>0.8</v>
      </c>
      <c r="R12" s="130">
        <v>0.8</v>
      </c>
      <c r="S12" s="130">
        <v>0.1</v>
      </c>
      <c r="T12" s="130" t="s">
        <v>11</v>
      </c>
      <c r="U12" s="130">
        <v>0.7</v>
      </c>
      <c r="V12" s="131">
        <v>3.2</v>
      </c>
      <c r="W12" s="130">
        <v>4.5</v>
      </c>
      <c r="X12" s="130">
        <v>1.5</v>
      </c>
    </row>
    <row r="13" spans="1:24" ht="14.5" x14ac:dyDescent="0.2">
      <c r="A13" s="10" t="s">
        <v>24</v>
      </c>
      <c r="B13" s="130">
        <v>1978</v>
      </c>
      <c r="C13" s="130">
        <v>9.5</v>
      </c>
      <c r="D13" s="130">
        <v>10.3</v>
      </c>
      <c r="E13" s="130">
        <v>4.8</v>
      </c>
      <c r="F13" s="130">
        <v>3.2</v>
      </c>
      <c r="G13" s="130">
        <v>5.3</v>
      </c>
      <c r="H13" s="130">
        <v>13.8</v>
      </c>
      <c r="I13" s="130">
        <v>13.6</v>
      </c>
      <c r="J13" s="130">
        <v>1.2</v>
      </c>
      <c r="K13" s="130">
        <v>7.6</v>
      </c>
      <c r="L13" s="130" t="s">
        <v>11</v>
      </c>
      <c r="M13" s="130">
        <v>0.5</v>
      </c>
      <c r="N13" s="130">
        <v>0.2</v>
      </c>
      <c r="O13" s="130">
        <v>1</v>
      </c>
      <c r="P13" s="130">
        <v>1.6</v>
      </c>
      <c r="Q13" s="130">
        <v>1.1000000000000001</v>
      </c>
      <c r="R13" s="130">
        <v>0.1</v>
      </c>
      <c r="S13" s="130">
        <v>0.9</v>
      </c>
      <c r="T13" s="130" t="s">
        <v>11</v>
      </c>
      <c r="U13" s="130" t="s">
        <v>11</v>
      </c>
      <c r="V13" s="131">
        <v>8.5</v>
      </c>
      <c r="W13" s="130">
        <v>3.5</v>
      </c>
      <c r="X13" s="130">
        <v>13.6</v>
      </c>
    </row>
    <row r="14" spans="1:24" ht="14.5" x14ac:dyDescent="0.2">
      <c r="A14" s="10" t="s">
        <v>23</v>
      </c>
      <c r="B14" s="130">
        <v>2038</v>
      </c>
      <c r="C14" s="130">
        <v>7.3</v>
      </c>
      <c r="D14" s="130">
        <v>6.7</v>
      </c>
      <c r="E14" s="130">
        <v>19.100000000000001</v>
      </c>
      <c r="F14" s="130">
        <v>6</v>
      </c>
      <c r="G14" s="130">
        <v>1.7</v>
      </c>
      <c r="H14" s="130">
        <v>9.5</v>
      </c>
      <c r="I14" s="130">
        <v>17.5</v>
      </c>
      <c r="J14" s="130" t="s">
        <v>11</v>
      </c>
      <c r="K14" s="130">
        <v>0.1</v>
      </c>
      <c r="L14" s="130">
        <v>1.1000000000000001</v>
      </c>
      <c r="M14" s="130">
        <v>0.7</v>
      </c>
      <c r="N14" s="130">
        <v>0.7</v>
      </c>
      <c r="O14" s="130">
        <v>1.5</v>
      </c>
      <c r="P14" s="130">
        <v>4.4000000000000004</v>
      </c>
      <c r="Q14" s="130">
        <v>2.2999999999999998</v>
      </c>
      <c r="R14" s="130">
        <v>3.9</v>
      </c>
      <c r="S14" s="130" t="s">
        <v>11</v>
      </c>
      <c r="T14" s="130">
        <v>0.3</v>
      </c>
      <c r="U14" s="130">
        <v>0.2</v>
      </c>
      <c r="V14" s="131">
        <v>7.6</v>
      </c>
      <c r="W14" s="130">
        <v>7.8</v>
      </c>
      <c r="X14" s="130">
        <v>2.2999999999999998</v>
      </c>
    </row>
    <row r="15" spans="1:24" ht="14.5" x14ac:dyDescent="0.2">
      <c r="A15" s="10" t="s">
        <v>22</v>
      </c>
      <c r="B15" s="130">
        <v>1304.5</v>
      </c>
      <c r="C15" s="130">
        <v>0.7</v>
      </c>
      <c r="D15" s="130">
        <v>31</v>
      </c>
      <c r="E15" s="130">
        <v>4.8</v>
      </c>
      <c r="F15" s="130">
        <v>1.6</v>
      </c>
      <c r="G15" s="130">
        <v>3.9</v>
      </c>
      <c r="H15" s="130">
        <v>14.3</v>
      </c>
      <c r="I15" s="130">
        <v>13.5</v>
      </c>
      <c r="J15" s="130" t="s">
        <v>11</v>
      </c>
      <c r="K15" s="130" t="s">
        <v>11</v>
      </c>
      <c r="L15" s="130">
        <v>7.1</v>
      </c>
      <c r="M15" s="130">
        <v>5.2</v>
      </c>
      <c r="N15" s="130">
        <v>2</v>
      </c>
      <c r="O15" s="130">
        <v>0.5</v>
      </c>
      <c r="P15" s="130">
        <v>0.9</v>
      </c>
      <c r="Q15" s="130">
        <v>1.4</v>
      </c>
      <c r="R15" s="130">
        <v>1.1000000000000001</v>
      </c>
      <c r="S15" s="130" t="s">
        <v>11</v>
      </c>
      <c r="T15" s="130">
        <v>0.2</v>
      </c>
      <c r="U15" s="130">
        <v>0.1</v>
      </c>
      <c r="V15" s="131">
        <v>4.0999999999999996</v>
      </c>
      <c r="W15" s="130">
        <v>6.2</v>
      </c>
      <c r="X15" s="130">
        <v>1.5</v>
      </c>
    </row>
    <row r="16" spans="1:24" ht="14.5" x14ac:dyDescent="0.2">
      <c r="A16" s="10" t="s">
        <v>21</v>
      </c>
      <c r="B16" s="130">
        <v>3880.5</v>
      </c>
      <c r="C16" s="130">
        <v>0.2</v>
      </c>
      <c r="D16" s="130">
        <v>1.6</v>
      </c>
      <c r="E16" s="130">
        <v>13</v>
      </c>
      <c r="F16" s="130">
        <v>2.2000000000000002</v>
      </c>
      <c r="G16" s="130">
        <v>2.9</v>
      </c>
      <c r="H16" s="130">
        <v>12</v>
      </c>
      <c r="I16" s="130">
        <v>2.7</v>
      </c>
      <c r="J16" s="130" t="s">
        <v>11</v>
      </c>
      <c r="K16" s="130" t="s">
        <v>11</v>
      </c>
      <c r="L16" s="130" t="s">
        <v>11</v>
      </c>
      <c r="M16" s="130">
        <v>0.9</v>
      </c>
      <c r="N16" s="130">
        <v>0.1</v>
      </c>
      <c r="O16" s="130">
        <v>7.5</v>
      </c>
      <c r="P16" s="130">
        <v>5.7</v>
      </c>
      <c r="Q16" s="130">
        <v>1.3</v>
      </c>
      <c r="R16" s="130">
        <v>3.1</v>
      </c>
      <c r="S16" s="130">
        <v>0.1</v>
      </c>
      <c r="T16" s="130" t="s">
        <v>11</v>
      </c>
      <c r="U16" s="130">
        <v>1.5</v>
      </c>
      <c r="V16" s="131">
        <v>42.3</v>
      </c>
      <c r="W16" s="130">
        <v>2.1</v>
      </c>
      <c r="X16" s="130">
        <v>0.7</v>
      </c>
    </row>
    <row r="17" spans="1:24" ht="14.5" x14ac:dyDescent="0.2">
      <c r="A17" s="10" t="s">
        <v>20</v>
      </c>
      <c r="B17" s="130">
        <v>1349.5</v>
      </c>
      <c r="C17" s="130">
        <v>1</v>
      </c>
      <c r="D17" s="130">
        <v>22</v>
      </c>
      <c r="E17" s="130">
        <v>4.4000000000000004</v>
      </c>
      <c r="F17" s="130">
        <v>1.3</v>
      </c>
      <c r="G17" s="130">
        <v>5.4</v>
      </c>
      <c r="H17" s="130">
        <v>13</v>
      </c>
      <c r="I17" s="130">
        <v>10.4</v>
      </c>
      <c r="J17" s="130" t="s">
        <v>11</v>
      </c>
      <c r="K17" s="130" t="s">
        <v>11</v>
      </c>
      <c r="L17" s="130">
        <v>2.1</v>
      </c>
      <c r="M17" s="130" t="s">
        <v>11</v>
      </c>
      <c r="N17" s="130">
        <v>1.7</v>
      </c>
      <c r="O17" s="130">
        <v>0.1</v>
      </c>
      <c r="P17" s="130">
        <v>1.1000000000000001</v>
      </c>
      <c r="Q17" s="130">
        <v>0.7</v>
      </c>
      <c r="R17" s="130">
        <v>1.2</v>
      </c>
      <c r="S17" s="130">
        <v>1.1000000000000001</v>
      </c>
      <c r="T17" s="130">
        <v>1</v>
      </c>
      <c r="U17" s="130">
        <v>1.8</v>
      </c>
      <c r="V17" s="131">
        <v>26.4</v>
      </c>
      <c r="W17" s="130">
        <v>3.7</v>
      </c>
      <c r="X17" s="130">
        <v>1.2</v>
      </c>
    </row>
    <row r="18" spans="1:24" ht="14.5" x14ac:dyDescent="0.2">
      <c r="A18" s="9" t="s">
        <v>19</v>
      </c>
      <c r="B18" s="130">
        <v>4397</v>
      </c>
      <c r="C18" s="130">
        <v>4.7</v>
      </c>
      <c r="D18" s="130">
        <v>6.6</v>
      </c>
      <c r="E18" s="130">
        <v>16.829999999999998</v>
      </c>
      <c r="F18" s="130">
        <v>12.2</v>
      </c>
      <c r="G18" s="130">
        <v>1.1000000000000001</v>
      </c>
      <c r="H18" s="130">
        <v>5.6</v>
      </c>
      <c r="I18" s="130">
        <v>2.8</v>
      </c>
      <c r="J18" s="130">
        <v>0.2</v>
      </c>
      <c r="K18" s="130">
        <v>0.2</v>
      </c>
      <c r="L18" s="130">
        <v>2</v>
      </c>
      <c r="M18" s="130">
        <v>0.9</v>
      </c>
      <c r="N18" s="130">
        <v>3.1</v>
      </c>
      <c r="O18" s="130">
        <v>3.6</v>
      </c>
      <c r="P18" s="130">
        <v>5.7</v>
      </c>
      <c r="Q18" s="130">
        <v>3.1</v>
      </c>
      <c r="R18" s="130">
        <v>1.2</v>
      </c>
      <c r="S18" s="130" t="s">
        <v>11</v>
      </c>
      <c r="T18" s="130">
        <v>0.3</v>
      </c>
      <c r="U18" s="130">
        <v>7.1</v>
      </c>
      <c r="V18" s="131">
        <v>16.8</v>
      </c>
      <c r="W18" s="130">
        <v>2.4</v>
      </c>
      <c r="X18" s="130">
        <v>3.5</v>
      </c>
    </row>
    <row r="19" spans="1:24" ht="14.5" x14ac:dyDescent="0.2">
      <c r="A19" s="27" t="s">
        <v>18</v>
      </c>
      <c r="B19" s="134">
        <v>23547.5</v>
      </c>
      <c r="C19" s="134">
        <v>2.2999999999999998</v>
      </c>
      <c r="D19" s="134">
        <v>19.399999999999999</v>
      </c>
      <c r="E19" s="134">
        <v>16.7</v>
      </c>
      <c r="F19" s="134">
        <v>9.9</v>
      </c>
      <c r="G19" s="134">
        <v>3.4</v>
      </c>
      <c r="H19" s="134">
        <v>6.8</v>
      </c>
      <c r="I19" s="134">
        <v>4.5</v>
      </c>
      <c r="J19" s="134">
        <v>0.1</v>
      </c>
      <c r="K19" s="134" t="s">
        <v>11</v>
      </c>
      <c r="L19" s="134">
        <v>0.9</v>
      </c>
      <c r="M19" s="134">
        <v>0.3</v>
      </c>
      <c r="N19" s="134">
        <v>1.2</v>
      </c>
      <c r="O19" s="134">
        <v>2.6</v>
      </c>
      <c r="P19" s="134">
        <v>4.7</v>
      </c>
      <c r="Q19" s="134">
        <v>2.2000000000000002</v>
      </c>
      <c r="R19" s="134">
        <v>5.3</v>
      </c>
      <c r="S19" s="134">
        <v>0.4</v>
      </c>
      <c r="T19" s="134">
        <v>0.4</v>
      </c>
      <c r="U19" s="134">
        <v>5.0999999999999996</v>
      </c>
      <c r="V19" s="136">
        <v>11.3</v>
      </c>
      <c r="W19" s="134">
        <v>1.5</v>
      </c>
      <c r="X19" s="134">
        <v>1</v>
      </c>
    </row>
    <row r="20" spans="1:24" ht="28.5" customHeight="1" x14ac:dyDescent="0.2">
      <c r="A20" s="26" t="s">
        <v>17</v>
      </c>
      <c r="B20" s="135">
        <f>B21</f>
        <v>21327</v>
      </c>
      <c r="C20" s="135">
        <f>C21</f>
        <v>1.7724011816007876</v>
      </c>
      <c r="D20" s="135">
        <f>D21</f>
        <v>13.19923102170957</v>
      </c>
      <c r="E20" s="135">
        <f>E21</f>
        <v>13.248464387865146</v>
      </c>
      <c r="F20" s="135">
        <f>F21</f>
        <v>3.0266797955643079</v>
      </c>
      <c r="G20" s="135">
        <f>G21</f>
        <v>5.3523702349134901</v>
      </c>
      <c r="H20" s="135">
        <f>H21</f>
        <v>13.614197965020866</v>
      </c>
      <c r="I20" s="135">
        <f>I21</f>
        <v>9.0589393726262486</v>
      </c>
      <c r="J20" s="135">
        <f>J21</f>
        <v>0.78538941248183047</v>
      </c>
      <c r="K20" s="135">
        <f>K21</f>
        <v>1.0667229333708446</v>
      </c>
      <c r="L20" s="135">
        <f>L21</f>
        <v>2.6445350963567309</v>
      </c>
      <c r="M20" s="135">
        <f>M21</f>
        <v>3.2189243681718009</v>
      </c>
      <c r="N20" s="135">
        <f>N21</f>
        <v>1.3128897641487316</v>
      </c>
      <c r="O20" s="135">
        <f>O21</f>
        <v>1.383223144370985</v>
      </c>
      <c r="P20" s="135">
        <f>P21</f>
        <v>2.7711351807567874</v>
      </c>
      <c r="Q20" s="135">
        <f>Q21</f>
        <v>1.8052234257045059</v>
      </c>
      <c r="R20" s="135">
        <f>R21</f>
        <v>1.2706897360153795</v>
      </c>
      <c r="S20" s="135">
        <f>S21</f>
        <v>1.596567731045154</v>
      </c>
      <c r="T20" s="135">
        <f>T21</f>
        <v>0.59314483987433764</v>
      </c>
      <c r="U20" s="135">
        <f>U21</f>
        <v>3.7300135977868432</v>
      </c>
      <c r="V20" s="135">
        <f>V21</f>
        <v>11.98949688188681</v>
      </c>
      <c r="W20" s="135">
        <f>W21</f>
        <v>3.8894359262906173</v>
      </c>
      <c r="X20" s="135">
        <f>X21</f>
        <v>2.6703240024382238</v>
      </c>
    </row>
    <row r="21" spans="1:24" ht="14.5" x14ac:dyDescent="0.2">
      <c r="A21" s="14" t="s">
        <v>16</v>
      </c>
      <c r="B21" s="134">
        <v>21327</v>
      </c>
      <c r="C21" s="134">
        <v>1.7724011816007876</v>
      </c>
      <c r="D21" s="134">
        <v>13.19923102170957</v>
      </c>
      <c r="E21" s="134">
        <v>13.248464387865146</v>
      </c>
      <c r="F21" s="134">
        <v>3.0266797955643079</v>
      </c>
      <c r="G21" s="134">
        <v>5.3523702349134901</v>
      </c>
      <c r="H21" s="134">
        <v>13.614197965020866</v>
      </c>
      <c r="I21" s="134">
        <v>9.0589393726262486</v>
      </c>
      <c r="J21" s="134">
        <v>0.78538941248183047</v>
      </c>
      <c r="K21" s="134">
        <v>1.0667229333708446</v>
      </c>
      <c r="L21" s="134">
        <v>2.6445350963567309</v>
      </c>
      <c r="M21" s="134">
        <v>3.2189243681718009</v>
      </c>
      <c r="N21" s="134">
        <v>1.3128897641487316</v>
      </c>
      <c r="O21" s="134">
        <v>1.383223144370985</v>
      </c>
      <c r="P21" s="134">
        <v>2.7711351807567874</v>
      </c>
      <c r="Q21" s="134">
        <v>1.8052234257045059</v>
      </c>
      <c r="R21" s="134">
        <v>1.2706897360153795</v>
      </c>
      <c r="S21" s="134">
        <v>1.596567731045154</v>
      </c>
      <c r="T21" s="134">
        <v>0.59314483987433764</v>
      </c>
      <c r="U21" s="134">
        <v>3.7300135977868432</v>
      </c>
      <c r="V21" s="134">
        <v>11.98949688188681</v>
      </c>
      <c r="W21" s="134">
        <v>3.8894359262906173</v>
      </c>
      <c r="X21" s="134">
        <v>2.6703240024382238</v>
      </c>
    </row>
    <row r="22" spans="1:24" ht="14.5" x14ac:dyDescent="0.2">
      <c r="A22" s="125" t="s">
        <v>8</v>
      </c>
      <c r="B22" s="132">
        <v>2720.5</v>
      </c>
      <c r="C22" s="132">
        <v>0.23892666789193162</v>
      </c>
      <c r="D22" s="132">
        <v>38.577467377320346</v>
      </c>
      <c r="E22" s="132">
        <v>13.637199044293327</v>
      </c>
      <c r="F22" s="132">
        <v>0.68002205476934385</v>
      </c>
      <c r="G22" s="132">
        <v>0.42271641242418673</v>
      </c>
      <c r="H22" s="132">
        <v>0.23892666789193162</v>
      </c>
      <c r="I22" s="132">
        <v>3.473626171659622</v>
      </c>
      <c r="J22" s="132">
        <v>0.34920051461128471</v>
      </c>
      <c r="K22" s="132">
        <v>0</v>
      </c>
      <c r="L22" s="132">
        <v>5.1093548979966918</v>
      </c>
      <c r="M22" s="132">
        <v>0</v>
      </c>
      <c r="N22" s="132">
        <v>0.38595846351773572</v>
      </c>
      <c r="O22" s="132">
        <v>0.82705385039514789</v>
      </c>
      <c r="P22" s="132">
        <v>0.6616430803161184</v>
      </c>
      <c r="Q22" s="132">
        <v>4.7233964344789561</v>
      </c>
      <c r="R22" s="132">
        <v>2.1503400110273847</v>
      </c>
      <c r="S22" s="132">
        <v>8.9689395331740496</v>
      </c>
      <c r="T22" s="132">
        <v>0.86381179930159901</v>
      </c>
      <c r="U22" s="132">
        <v>5.4953133615144276</v>
      </c>
      <c r="V22" s="133">
        <v>4.4660907921337989</v>
      </c>
      <c r="W22" s="132">
        <v>7.4618636280095574</v>
      </c>
      <c r="X22" s="132">
        <v>1.26814923727256</v>
      </c>
    </row>
    <row r="23" spans="1:24" ht="14.5" x14ac:dyDescent="0.2">
      <c r="A23" s="10" t="s">
        <v>15</v>
      </c>
      <c r="B23" s="130">
        <v>9657.5</v>
      </c>
      <c r="C23" s="130">
        <v>1.8</v>
      </c>
      <c r="D23" s="130">
        <v>12.1</v>
      </c>
      <c r="E23" s="130">
        <v>13.4</v>
      </c>
      <c r="F23" s="130">
        <v>2.6</v>
      </c>
      <c r="G23" s="130">
        <v>4.5999999999999996</v>
      </c>
      <c r="H23" s="130">
        <v>19.600000000000001</v>
      </c>
      <c r="I23" s="130">
        <v>11.6</v>
      </c>
      <c r="J23" s="130">
        <v>1.3</v>
      </c>
      <c r="K23" s="130">
        <v>2.2999999999999998</v>
      </c>
      <c r="L23" s="130">
        <v>2.5</v>
      </c>
      <c r="M23" s="130">
        <v>3.7</v>
      </c>
      <c r="N23" s="130">
        <v>0.6</v>
      </c>
      <c r="O23" s="130">
        <v>1.4</v>
      </c>
      <c r="P23" s="130">
        <v>4.2</v>
      </c>
      <c r="Q23" s="130">
        <v>0.8</v>
      </c>
      <c r="R23" s="130">
        <v>0.9</v>
      </c>
      <c r="S23" s="130">
        <v>0.2</v>
      </c>
      <c r="T23" s="130">
        <v>0.5</v>
      </c>
      <c r="U23" s="130">
        <v>2.8</v>
      </c>
      <c r="V23" s="131">
        <v>8.4</v>
      </c>
      <c r="W23" s="130">
        <v>3.1</v>
      </c>
      <c r="X23" s="130">
        <v>1.5</v>
      </c>
    </row>
    <row r="24" spans="1:24" ht="14.5" x14ac:dyDescent="0.2">
      <c r="A24" s="10" t="s">
        <v>14</v>
      </c>
      <c r="B24" s="130">
        <v>2335.5</v>
      </c>
      <c r="C24" s="130">
        <v>4.2</v>
      </c>
      <c r="D24" s="130">
        <v>3.1</v>
      </c>
      <c r="E24" s="130">
        <v>7.6</v>
      </c>
      <c r="F24" s="130">
        <v>2.9</v>
      </c>
      <c r="G24" s="130">
        <v>6.9</v>
      </c>
      <c r="H24" s="130">
        <v>6.2</v>
      </c>
      <c r="I24" s="130">
        <v>8.1</v>
      </c>
      <c r="J24" s="130">
        <v>0</v>
      </c>
      <c r="K24" s="130">
        <v>0</v>
      </c>
      <c r="L24" s="130">
        <v>0</v>
      </c>
      <c r="M24" s="130">
        <v>0.1</v>
      </c>
      <c r="N24" s="130">
        <v>0.8</v>
      </c>
      <c r="O24" s="130">
        <v>0.3</v>
      </c>
      <c r="P24" s="130">
        <v>1.1000000000000001</v>
      </c>
      <c r="Q24" s="130">
        <v>1.8</v>
      </c>
      <c r="R24" s="130">
        <v>2.4</v>
      </c>
      <c r="S24" s="130">
        <v>0.2</v>
      </c>
      <c r="T24" s="130">
        <v>0.9</v>
      </c>
      <c r="U24" s="130">
        <v>6</v>
      </c>
      <c r="V24" s="131">
        <v>42.5</v>
      </c>
      <c r="W24" s="130">
        <v>3.6</v>
      </c>
      <c r="X24" s="130">
        <v>1.2</v>
      </c>
    </row>
    <row r="25" spans="1:24" ht="14.5" x14ac:dyDescent="0.2">
      <c r="A25" s="10" t="s">
        <v>13</v>
      </c>
      <c r="B25" s="130">
        <v>2765</v>
      </c>
      <c r="C25" s="130">
        <v>1.4</v>
      </c>
      <c r="D25" s="130">
        <v>12.9</v>
      </c>
      <c r="E25" s="130">
        <v>15.8</v>
      </c>
      <c r="F25" s="130">
        <v>2.5</v>
      </c>
      <c r="G25" s="130">
        <v>7.6</v>
      </c>
      <c r="H25" s="130">
        <v>13.1</v>
      </c>
      <c r="I25" s="130">
        <v>12.7</v>
      </c>
      <c r="J25" s="130">
        <v>0</v>
      </c>
      <c r="K25" s="130">
        <v>0</v>
      </c>
      <c r="L25" s="130">
        <v>1.2</v>
      </c>
      <c r="M25" s="130">
        <v>6.9</v>
      </c>
      <c r="N25" s="130">
        <v>2.5</v>
      </c>
      <c r="O25" s="130">
        <v>2.5</v>
      </c>
      <c r="P25" s="130">
        <v>0.8</v>
      </c>
      <c r="Q25" s="130">
        <v>2.2000000000000002</v>
      </c>
      <c r="R25" s="130">
        <v>0.5</v>
      </c>
      <c r="S25" s="130">
        <v>1.3</v>
      </c>
      <c r="T25" s="130">
        <v>0.1</v>
      </c>
      <c r="U25" s="130">
        <v>1.2</v>
      </c>
      <c r="V25" s="131">
        <v>8.5</v>
      </c>
      <c r="W25" s="130">
        <v>4.4000000000000004</v>
      </c>
      <c r="X25" s="130">
        <v>1.8</v>
      </c>
    </row>
    <row r="26" spans="1:24" ht="14.5" x14ac:dyDescent="0.2">
      <c r="A26" s="9" t="s">
        <v>12</v>
      </c>
      <c r="B26" s="130">
        <v>3848.5</v>
      </c>
      <c r="C26" s="130">
        <v>1.5</v>
      </c>
      <c r="D26" s="130">
        <v>4.3</v>
      </c>
      <c r="E26" s="130">
        <v>14.2</v>
      </c>
      <c r="F26" s="130">
        <v>6.4</v>
      </c>
      <c r="G26" s="130">
        <v>8.1999999999999993</v>
      </c>
      <c r="H26" s="130">
        <v>12.8</v>
      </c>
      <c r="I26" s="130">
        <v>4.7</v>
      </c>
      <c r="J26" s="130">
        <v>0.8</v>
      </c>
      <c r="K26" s="130">
        <v>0</v>
      </c>
      <c r="L26" s="130">
        <v>3.9</v>
      </c>
      <c r="M26" s="130">
        <v>3.4</v>
      </c>
      <c r="N26" s="130">
        <v>3.2</v>
      </c>
      <c r="O26" s="130">
        <v>1.6</v>
      </c>
      <c r="P26" s="130">
        <v>3.1</v>
      </c>
      <c r="Q26" s="130">
        <v>2.1</v>
      </c>
      <c r="R26" s="130">
        <v>1.4</v>
      </c>
      <c r="S26" s="130">
        <v>0.9</v>
      </c>
      <c r="T26" s="130">
        <v>0.8</v>
      </c>
      <c r="U26" s="130">
        <v>5.2</v>
      </c>
      <c r="V26" s="131">
        <v>10.199999999999999</v>
      </c>
      <c r="W26" s="130">
        <v>3.1</v>
      </c>
      <c r="X26" s="130">
        <v>8.1999999999999993</v>
      </c>
    </row>
    <row r="27" spans="1:24" ht="28.5" customHeight="1" x14ac:dyDescent="0.2">
      <c r="A27" s="129" t="s">
        <v>10</v>
      </c>
      <c r="B27" s="128">
        <f>B28</f>
        <v>14855</v>
      </c>
      <c r="C27" s="128">
        <f>C28</f>
        <v>1.2</v>
      </c>
      <c r="D27" s="128">
        <f>D28</f>
        <v>9.6</v>
      </c>
      <c r="E27" s="128">
        <f>E28</f>
        <v>11.1</v>
      </c>
      <c r="F27" s="128">
        <f>F28</f>
        <v>2.2000000000000002</v>
      </c>
      <c r="G27" s="128">
        <f>G28</f>
        <v>3.2</v>
      </c>
      <c r="H27" s="128">
        <f>H28</f>
        <v>9.4</v>
      </c>
      <c r="I27" s="128">
        <f>I28</f>
        <v>6.8</v>
      </c>
      <c r="J27" s="128">
        <f>J28</f>
        <v>0.3</v>
      </c>
      <c r="K27" s="128">
        <f>K28</f>
        <v>0.6</v>
      </c>
      <c r="L27" s="128">
        <f>L28</f>
        <v>2.7</v>
      </c>
      <c r="M27" s="128">
        <f>M28</f>
        <v>3</v>
      </c>
      <c r="N27" s="128">
        <f>N28</f>
        <v>5.5</v>
      </c>
      <c r="O27" s="128">
        <f>O28</f>
        <v>2.5</v>
      </c>
      <c r="P27" s="128">
        <f>P28</f>
        <v>4.2</v>
      </c>
      <c r="Q27" s="128">
        <f>Q28</f>
        <v>3</v>
      </c>
      <c r="R27" s="128">
        <f>R28</f>
        <v>2.6</v>
      </c>
      <c r="S27" s="128">
        <f>S28</f>
        <v>2.9</v>
      </c>
      <c r="T27" s="128">
        <f>T28</f>
        <v>1.5</v>
      </c>
      <c r="U27" s="128">
        <f>U28</f>
        <v>4.4000000000000004</v>
      </c>
      <c r="V27" s="128">
        <f>V28</f>
        <v>14.2</v>
      </c>
      <c r="W27" s="128">
        <f>W28</f>
        <v>5.2</v>
      </c>
      <c r="X27" s="128">
        <f>X28</f>
        <v>4.2</v>
      </c>
    </row>
    <row r="28" spans="1:24" ht="14.5" x14ac:dyDescent="0.2">
      <c r="A28" s="14" t="s">
        <v>9</v>
      </c>
      <c r="B28" s="126">
        <v>14855</v>
      </c>
      <c r="C28" s="126">
        <v>1.2</v>
      </c>
      <c r="D28" s="126">
        <v>9.6</v>
      </c>
      <c r="E28" s="126">
        <v>11.1</v>
      </c>
      <c r="F28" s="126">
        <v>2.2000000000000002</v>
      </c>
      <c r="G28" s="126">
        <v>3.2</v>
      </c>
      <c r="H28" s="126">
        <v>9.4</v>
      </c>
      <c r="I28" s="126">
        <v>6.8</v>
      </c>
      <c r="J28" s="126">
        <v>0.3</v>
      </c>
      <c r="K28" s="126">
        <v>0.6</v>
      </c>
      <c r="L28" s="126">
        <v>2.7</v>
      </c>
      <c r="M28" s="126">
        <v>3</v>
      </c>
      <c r="N28" s="126">
        <v>5.5</v>
      </c>
      <c r="O28" s="126">
        <v>2.5</v>
      </c>
      <c r="P28" s="126">
        <v>4.2</v>
      </c>
      <c r="Q28" s="126">
        <v>3</v>
      </c>
      <c r="R28" s="126">
        <v>2.6</v>
      </c>
      <c r="S28" s="126">
        <v>2.9</v>
      </c>
      <c r="T28" s="126">
        <v>1.5</v>
      </c>
      <c r="U28" s="126">
        <v>4.4000000000000004</v>
      </c>
      <c r="V28" s="127">
        <v>14.2</v>
      </c>
      <c r="W28" s="126">
        <v>5.2</v>
      </c>
      <c r="X28" s="126">
        <v>4.2</v>
      </c>
    </row>
    <row r="29" spans="1:24" ht="14.5" x14ac:dyDescent="0.2">
      <c r="A29" s="125" t="s">
        <v>8</v>
      </c>
      <c r="B29" s="123">
        <v>2811.5</v>
      </c>
      <c r="C29" s="123">
        <v>0.2</v>
      </c>
      <c r="D29" s="123">
        <v>24.9</v>
      </c>
      <c r="E29" s="123">
        <v>14</v>
      </c>
      <c r="F29" s="123">
        <v>1</v>
      </c>
      <c r="G29" s="123">
        <v>1.4</v>
      </c>
      <c r="H29" s="123">
        <v>0</v>
      </c>
      <c r="I29" s="123">
        <v>0.7</v>
      </c>
      <c r="J29" s="123">
        <v>0</v>
      </c>
      <c r="K29" s="123">
        <v>0</v>
      </c>
      <c r="L29" s="123">
        <v>0</v>
      </c>
      <c r="M29" s="123">
        <v>0</v>
      </c>
      <c r="N29" s="123">
        <v>2.4</v>
      </c>
      <c r="O29" s="123">
        <v>2.8</v>
      </c>
      <c r="P29" s="123">
        <v>1.5</v>
      </c>
      <c r="Q29" s="123">
        <v>6</v>
      </c>
      <c r="R29" s="123">
        <v>5.8</v>
      </c>
      <c r="S29" s="123">
        <v>13.1</v>
      </c>
      <c r="T29" s="123">
        <v>3.8</v>
      </c>
      <c r="U29" s="123">
        <v>2.5</v>
      </c>
      <c r="V29" s="124">
        <v>9.3000000000000007</v>
      </c>
      <c r="W29" s="123">
        <v>8.8000000000000007</v>
      </c>
      <c r="X29" s="123">
        <v>1.9</v>
      </c>
    </row>
    <row r="30" spans="1:24" ht="14.5" x14ac:dyDescent="0.2">
      <c r="A30" s="10" t="s">
        <v>7</v>
      </c>
      <c r="B30" s="121">
        <v>3422.5</v>
      </c>
      <c r="C30" s="121">
        <v>0</v>
      </c>
      <c r="D30" s="121">
        <v>6.983199415631848</v>
      </c>
      <c r="E30" s="121">
        <v>3.3308984660336014</v>
      </c>
      <c r="F30" s="121">
        <v>2.3374726077428782</v>
      </c>
      <c r="G30" s="121">
        <v>4.3243243243243246</v>
      </c>
      <c r="H30" s="121">
        <v>13.659605551497444</v>
      </c>
      <c r="I30" s="121">
        <v>9.2914536157779413</v>
      </c>
      <c r="J30" s="121">
        <v>0</v>
      </c>
      <c r="K30" s="121">
        <v>0</v>
      </c>
      <c r="L30" s="121">
        <v>4.0905770635500369</v>
      </c>
      <c r="M30" s="121">
        <v>6.8809349890430971</v>
      </c>
      <c r="N30" s="121">
        <v>7.9620160701241787</v>
      </c>
      <c r="O30" s="121">
        <v>1.2856099342585829</v>
      </c>
      <c r="P30" s="121">
        <v>4.0029218407596785</v>
      </c>
      <c r="Q30" s="121">
        <v>1.4609203798392989</v>
      </c>
      <c r="R30" s="121">
        <v>2.4835646457268079</v>
      </c>
      <c r="S30" s="121">
        <v>1.3586559532505478</v>
      </c>
      <c r="T30" s="121">
        <v>1.7384952520087655</v>
      </c>
      <c r="U30" s="121">
        <v>1.8845872899926956</v>
      </c>
      <c r="V30" s="122">
        <v>17.487216946676405</v>
      </c>
      <c r="W30" s="121">
        <v>3.7691745799853913</v>
      </c>
      <c r="X30" s="121">
        <v>5.6683710737764788</v>
      </c>
    </row>
    <row r="31" spans="1:24" ht="12.75" customHeight="1" x14ac:dyDescent="0.2">
      <c r="A31" s="10" t="s">
        <v>6</v>
      </c>
      <c r="B31" s="121">
        <v>2328</v>
      </c>
      <c r="C31" s="121">
        <v>0</v>
      </c>
      <c r="D31" s="121">
        <v>5.0042955326460481</v>
      </c>
      <c r="E31" s="121">
        <v>14.518900343642613</v>
      </c>
      <c r="F31" s="121">
        <v>1.4604810996563573</v>
      </c>
      <c r="G31" s="121">
        <v>2.8994845360824741</v>
      </c>
      <c r="H31" s="121">
        <v>9.9871134020618566</v>
      </c>
      <c r="I31" s="121">
        <v>6.4003436426116833</v>
      </c>
      <c r="J31" s="121">
        <v>0</v>
      </c>
      <c r="K31" s="121">
        <v>0</v>
      </c>
      <c r="L31" s="121">
        <v>0.66580756013745701</v>
      </c>
      <c r="M31" s="121">
        <v>5.7989690721649483</v>
      </c>
      <c r="N31" s="121">
        <v>12.52147766323024</v>
      </c>
      <c r="O31" s="121">
        <v>3.5438144329896906</v>
      </c>
      <c r="P31" s="121">
        <v>2.384020618556701</v>
      </c>
      <c r="Q31" s="121">
        <v>3.4149484536082473</v>
      </c>
      <c r="R31" s="121">
        <v>0.38659793814432991</v>
      </c>
      <c r="S31" s="121">
        <v>0.30068728522336774</v>
      </c>
      <c r="T31" s="121">
        <v>0.25773195876288657</v>
      </c>
      <c r="U31" s="121">
        <v>5.1761168384879728</v>
      </c>
      <c r="V31" s="122">
        <v>15.936426116838486</v>
      </c>
      <c r="W31" s="121">
        <v>4.7036082474226806</v>
      </c>
      <c r="X31" s="121">
        <v>4.6391752577319592</v>
      </c>
    </row>
    <row r="32" spans="1:24" ht="14.5" x14ac:dyDescent="0.2">
      <c r="A32" s="10" t="s">
        <v>5</v>
      </c>
      <c r="B32" s="121">
        <v>2788</v>
      </c>
      <c r="C32" s="121">
        <v>1.7934002869440462E-2</v>
      </c>
      <c r="D32" s="121">
        <v>5.4340028694404587</v>
      </c>
      <c r="E32" s="121">
        <v>8.2317073170731714</v>
      </c>
      <c r="F32" s="121">
        <v>3.7482065997130563</v>
      </c>
      <c r="G32" s="121">
        <v>5.2367288378766137</v>
      </c>
      <c r="H32" s="121">
        <v>15.817790530846484</v>
      </c>
      <c r="I32" s="121">
        <v>9.2001434720229547</v>
      </c>
      <c r="J32" s="121">
        <v>0.95050215208034428</v>
      </c>
      <c r="K32" s="121">
        <v>2.4748923959827835</v>
      </c>
      <c r="L32" s="121">
        <v>3.2460545193687231</v>
      </c>
      <c r="M32" s="121">
        <v>0</v>
      </c>
      <c r="N32" s="121">
        <v>4.5193687230989958</v>
      </c>
      <c r="O32" s="121">
        <v>1.8651362984218076</v>
      </c>
      <c r="P32" s="121">
        <v>7.8371592539454804</v>
      </c>
      <c r="Q32" s="121">
        <v>2.3852223816355811</v>
      </c>
      <c r="R32" s="121">
        <v>3.2819225251076043</v>
      </c>
      <c r="S32" s="121">
        <v>0.10760401721664276</v>
      </c>
      <c r="T32" s="121">
        <v>0.52008608321377325</v>
      </c>
      <c r="U32" s="121">
        <v>5.2187948350071736</v>
      </c>
      <c r="V32" s="122">
        <v>13.593974175035866</v>
      </c>
      <c r="W32" s="121">
        <v>5.290530846484935</v>
      </c>
      <c r="X32" s="121">
        <v>1.0222381635581061</v>
      </c>
    </row>
    <row r="33" spans="1:24" ht="14.5" x14ac:dyDescent="0.2">
      <c r="A33" s="10" t="s">
        <v>4</v>
      </c>
      <c r="B33" s="121">
        <v>1656</v>
      </c>
      <c r="C33" s="121">
        <v>4.3478260869565215</v>
      </c>
      <c r="D33" s="121">
        <v>5.0120772946859908</v>
      </c>
      <c r="E33" s="121">
        <v>12.198067632850242</v>
      </c>
      <c r="F33" s="121">
        <v>1.7512077294685993</v>
      </c>
      <c r="G33" s="121">
        <v>2.4758454106280192</v>
      </c>
      <c r="H33" s="121">
        <v>3.4722222222222223</v>
      </c>
      <c r="I33" s="121">
        <v>12.379227053140095</v>
      </c>
      <c r="J33" s="121">
        <v>0.66425120772946855</v>
      </c>
      <c r="K33" s="121">
        <v>0</v>
      </c>
      <c r="L33" s="121">
        <v>7.4577294685990339</v>
      </c>
      <c r="M33" s="121">
        <v>1.5398550724637683</v>
      </c>
      <c r="N33" s="121">
        <v>1.2681159420289856</v>
      </c>
      <c r="O33" s="121">
        <v>2.5664251207729469</v>
      </c>
      <c r="P33" s="121">
        <v>0.21135265700483091</v>
      </c>
      <c r="Q33" s="121">
        <v>2.3852657004830915</v>
      </c>
      <c r="R33" s="121">
        <v>0.21135265700483091</v>
      </c>
      <c r="S33" s="121">
        <v>0.54347826086956519</v>
      </c>
      <c r="T33" s="121">
        <v>1.0265700483091789</v>
      </c>
      <c r="U33" s="121">
        <v>14.160628019323671</v>
      </c>
      <c r="V33" s="122">
        <v>14.341787439613526</v>
      </c>
      <c r="W33" s="121">
        <v>2.4758454106280192</v>
      </c>
      <c r="X33" s="121">
        <v>9.5108695652173925</v>
      </c>
    </row>
    <row r="34" spans="1:24" ht="14.5" x14ac:dyDescent="0.2">
      <c r="A34" s="9" t="s">
        <v>3</v>
      </c>
      <c r="B34" s="121">
        <v>1849</v>
      </c>
      <c r="C34" s="121">
        <v>4.9486208761492696</v>
      </c>
      <c r="D34" s="121">
        <v>7.6257436452136282</v>
      </c>
      <c r="E34" s="121">
        <v>20.79502433747972</v>
      </c>
      <c r="F34" s="121">
        <v>2.7041644131963221</v>
      </c>
      <c r="G34" s="121">
        <v>1.7306652244456464</v>
      </c>
      <c r="H34" s="121">
        <v>11.032990805840996</v>
      </c>
      <c r="I34" s="121">
        <v>3.596538669551109</v>
      </c>
      <c r="J34" s="121">
        <v>0</v>
      </c>
      <c r="K34" s="121">
        <v>0</v>
      </c>
      <c r="L34" s="121">
        <v>1.4061654948620876</v>
      </c>
      <c r="M34" s="121">
        <v>2.2985397512168739</v>
      </c>
      <c r="N34" s="121">
        <v>2.1903731746890212</v>
      </c>
      <c r="O34" s="121">
        <v>3.4072471606273664</v>
      </c>
      <c r="P34" s="121">
        <v>9.2212006489994582</v>
      </c>
      <c r="Q34" s="121">
        <v>2.0281233098972415</v>
      </c>
      <c r="R34" s="121">
        <v>1.6224986479177934</v>
      </c>
      <c r="S34" s="121">
        <v>0</v>
      </c>
      <c r="T34" s="121">
        <v>0.91941590048674959</v>
      </c>
      <c r="U34" s="121">
        <v>0.86533261222282321</v>
      </c>
      <c r="V34" s="122">
        <v>14.332071389940509</v>
      </c>
      <c r="W34" s="121">
        <v>5.1649540292049751</v>
      </c>
      <c r="X34" s="121">
        <v>4.1103299080584099</v>
      </c>
    </row>
    <row r="35" spans="1:24" ht="14.5" x14ac:dyDescent="0.5">
      <c r="A35" s="120" t="s">
        <v>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  <c r="W35" s="117"/>
      <c r="X35" s="117"/>
    </row>
    <row r="36" spans="1:24" ht="14.5" x14ac:dyDescent="0.5">
      <c r="A36" s="120" t="s">
        <v>53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  <c r="W36" s="117"/>
      <c r="X36" s="117"/>
    </row>
    <row r="37" spans="1:24" ht="14.5" x14ac:dyDescent="0.5">
      <c r="A37" s="119" t="s">
        <v>0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117"/>
      <c r="X37" s="117"/>
    </row>
    <row r="38" spans="1:24" ht="14.5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8"/>
      <c r="W38" s="117"/>
      <c r="X38" s="117"/>
    </row>
  </sheetData>
  <mergeCells count="27">
    <mergeCell ref="W1:X1"/>
    <mergeCell ref="O4:P4"/>
    <mergeCell ref="Q4:R4"/>
    <mergeCell ref="S4:S5"/>
    <mergeCell ref="T4:T5"/>
    <mergeCell ref="X3:X5"/>
    <mergeCell ref="V3:V5"/>
    <mergeCell ref="W3:W5"/>
    <mergeCell ref="B2:B5"/>
    <mergeCell ref="C2:X2"/>
    <mergeCell ref="C3:D3"/>
    <mergeCell ref="E3:N3"/>
    <mergeCell ref="O3:R3"/>
    <mergeCell ref="M4:M5"/>
    <mergeCell ref="I4:I5"/>
    <mergeCell ref="J4:J5"/>
    <mergeCell ref="L4:L5"/>
    <mergeCell ref="U3:U5"/>
    <mergeCell ref="G4:G5"/>
    <mergeCell ref="H4:H5"/>
    <mergeCell ref="S3:T3"/>
    <mergeCell ref="N4:N5"/>
    <mergeCell ref="K4:K5"/>
    <mergeCell ref="C4:C5"/>
    <mergeCell ref="D4:D5"/>
    <mergeCell ref="E4:E5"/>
    <mergeCell ref="F4:F5"/>
  </mergeCells>
  <phoneticPr fontId="6"/>
  <pageMargins left="0.51181102362204722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3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62</vt:lpstr>
      <vt:lpstr>63</vt:lpstr>
      <vt:lpstr>'62'!Print_Area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2024-01-04T07:30:40Z</dcterms:created>
  <dcterms:modified xsi:type="dcterms:W3CDTF">2024-01-04T07:30:53Z</dcterms:modified>
</cp:coreProperties>
</file>