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/>
  <mc:AlternateContent xmlns:mc="http://schemas.openxmlformats.org/markup-compatibility/2006">
    <mc:Choice Requires="x15">
      <x15ac:absPath xmlns:x15ac="http://schemas.microsoft.com/office/spreadsheetml/2010/11/ac" url="\\enwdoc-sv\010 総務部\020 情報システム課\01.自治体デジタル・トランスフォーメーション（DX）\08.オープンデータ\03庁内照会\R5\02_新規データ作成依頼\回収データ\収集データ\恵庭市統計書\"/>
    </mc:Choice>
  </mc:AlternateContent>
  <xr:revisionPtr revIDLastSave="0" documentId="13_ncr:1_{4E64C23E-DF79-4AF6-AF41-6170A4E85CE3}" xr6:coauthVersionLast="36" xr6:coauthVersionMax="36" xr10:uidLastSave="{00000000-0000-0000-0000-000000000000}"/>
  <bookViews>
    <workbookView xWindow="240" yWindow="60" windowWidth="14940" windowHeight="8550" xr2:uid="{00000000-000D-0000-FFFF-FFFF00000000}"/>
  </bookViews>
  <sheets>
    <sheet name="データ" sheetId="2" r:id="rId1"/>
  </sheets>
  <calcPr calcId="191029"/>
</workbook>
</file>

<file path=xl/calcChain.xml><?xml version="1.0" encoding="utf-8"?>
<calcChain xmlns="http://schemas.openxmlformats.org/spreadsheetml/2006/main">
  <c r="L20" i="2" l="1"/>
  <c r="J20" i="2"/>
  <c r="J15" i="2"/>
  <c r="L21" i="2"/>
  <c r="N20" i="2"/>
  <c r="J9" i="2"/>
  <c r="H2" i="2"/>
  <c r="K15" i="2"/>
  <c r="N15" i="2"/>
  <c r="H15" i="2"/>
  <c r="K11" i="2"/>
  <c r="N11" i="2"/>
  <c r="H11" i="2"/>
  <c r="J10" i="2"/>
  <c r="K12" i="2"/>
  <c r="N12" i="2"/>
  <c r="H12" i="2"/>
  <c r="K16" i="2"/>
  <c r="N16" i="2"/>
  <c r="H16" i="2"/>
  <c r="H14" i="2"/>
  <c r="H21" i="2"/>
  <c r="K10" i="2"/>
  <c r="N10" i="2"/>
  <c r="H10" i="2"/>
  <c r="K9" i="2"/>
  <c r="N9" i="2"/>
  <c r="H9" i="2"/>
  <c r="K5" i="2"/>
  <c r="N5" i="2"/>
  <c r="H5" i="2"/>
  <c r="K22" i="2"/>
  <c r="N22" i="2"/>
  <c r="H22" i="2"/>
  <c r="K18" i="2"/>
  <c r="N18" i="2"/>
  <c r="H18" i="2"/>
  <c r="K19" i="2"/>
  <c r="N19" i="2"/>
  <c r="H19" i="2"/>
  <c r="K17" i="2"/>
  <c r="N17" i="2"/>
  <c r="H17" i="2"/>
  <c r="K13" i="2"/>
  <c r="N13" i="2"/>
  <c r="H13" i="2"/>
  <c r="K8" i="2"/>
  <c r="N8" i="2"/>
  <c r="H8" i="2"/>
  <c r="K7" i="2"/>
  <c r="N7" i="2"/>
  <c r="H7" i="2"/>
  <c r="K6" i="2"/>
  <c r="N6" i="2"/>
  <c r="H6" i="2"/>
  <c r="K4" i="2"/>
  <c r="N4" i="2"/>
  <c r="H4" i="2"/>
  <c r="K3" i="2"/>
  <c r="N3" i="2"/>
  <c r="H3" i="2"/>
  <c r="H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恵庭市</author>
  </authors>
  <commentList>
    <comment ref="N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令和4年度から国勢調査のデータ（不詳抜き）</t>
        </r>
      </text>
    </comment>
  </commentList>
</comments>
</file>

<file path=xl/sharedStrings.xml><?xml version="1.0" encoding="utf-8"?>
<sst xmlns="http://schemas.openxmlformats.org/spreadsheetml/2006/main" count="93" uniqueCount="71">
  <si>
    <t>人口密度</t>
    <rPh sb="0" eb="2">
      <t>ジンコウ</t>
    </rPh>
    <rPh sb="2" eb="4">
      <t>ミツド</t>
    </rPh>
    <phoneticPr fontId="2"/>
  </si>
  <si>
    <t>世帯員</t>
    <rPh sb="0" eb="3">
      <t>セタイイン</t>
    </rPh>
    <phoneticPr fontId="2"/>
  </si>
  <si>
    <t>出生数</t>
    <rPh sb="0" eb="2">
      <t>シュッセイ</t>
    </rPh>
    <rPh sb="2" eb="3">
      <t>スウ</t>
    </rPh>
    <phoneticPr fontId="2"/>
  </si>
  <si>
    <t>０歳～１４歳人口</t>
    <rPh sb="1" eb="2">
      <t>サイ</t>
    </rPh>
    <rPh sb="5" eb="6">
      <t>サイ</t>
    </rPh>
    <rPh sb="6" eb="8">
      <t>ジンコウ</t>
    </rPh>
    <phoneticPr fontId="2"/>
  </si>
  <si>
    <t>15歳～６４歳人口</t>
    <rPh sb="2" eb="3">
      <t>サイ</t>
    </rPh>
    <rPh sb="6" eb="7">
      <t>サイ</t>
    </rPh>
    <rPh sb="7" eb="9">
      <t>ジンコウ</t>
    </rPh>
    <phoneticPr fontId="2"/>
  </si>
  <si>
    <t>６５歳以上人口</t>
    <rPh sb="2" eb="5">
      <t>サイイジョウ</t>
    </rPh>
    <rPh sb="5" eb="7">
      <t>ジンコウ</t>
    </rPh>
    <phoneticPr fontId="2"/>
  </si>
  <si>
    <t>結婚</t>
    <rPh sb="0" eb="2">
      <t>ケッコン</t>
    </rPh>
    <phoneticPr fontId="2"/>
  </si>
  <si>
    <t>離婚</t>
    <rPh sb="0" eb="2">
      <t>リコン</t>
    </rPh>
    <phoneticPr fontId="2"/>
  </si>
  <si>
    <t>転入者数</t>
    <rPh sb="0" eb="3">
      <t>テンニュウシャ</t>
    </rPh>
    <rPh sb="3" eb="4">
      <t>スウ</t>
    </rPh>
    <phoneticPr fontId="2"/>
  </si>
  <si>
    <t>転出者数</t>
    <rPh sb="0" eb="3">
      <t>テンシュツシャ</t>
    </rPh>
    <rPh sb="3" eb="4">
      <t>スウ</t>
    </rPh>
    <phoneticPr fontId="2"/>
  </si>
  <si>
    <t>JR乗車人員</t>
    <rPh sb="2" eb="4">
      <t>ジョウシャ</t>
    </rPh>
    <rPh sb="4" eb="6">
      <t>ジンイン</t>
    </rPh>
    <phoneticPr fontId="2"/>
  </si>
  <si>
    <t>１教員あたり児童数</t>
    <rPh sb="1" eb="3">
      <t>キョウイン</t>
    </rPh>
    <rPh sb="6" eb="8">
      <t>ジドウ</t>
    </rPh>
    <rPh sb="8" eb="9">
      <t>スウ</t>
    </rPh>
    <phoneticPr fontId="2"/>
  </si>
  <si>
    <t>家庭ゴミ収集量</t>
    <rPh sb="0" eb="2">
      <t>カテイ</t>
    </rPh>
    <rPh sb="4" eb="6">
      <t>シュウシュウ</t>
    </rPh>
    <rPh sb="6" eb="7">
      <t>リョウ</t>
    </rPh>
    <phoneticPr fontId="2"/>
  </si>
  <si>
    <t>自動車保有台数</t>
    <rPh sb="0" eb="3">
      <t>ジドウシャ</t>
    </rPh>
    <rPh sb="3" eb="5">
      <t>ホユウ</t>
    </rPh>
    <rPh sb="5" eb="7">
      <t>ダイスウ</t>
    </rPh>
    <phoneticPr fontId="2"/>
  </si>
  <si>
    <t>工業出荷額等</t>
    <rPh sb="0" eb="2">
      <t>コウギョウ</t>
    </rPh>
    <rPh sb="2" eb="4">
      <t>シュッカ</t>
    </rPh>
    <rPh sb="4" eb="6">
      <t>ガクトウ</t>
    </rPh>
    <phoneticPr fontId="2"/>
  </si>
  <si>
    <t>火災発生件数</t>
    <rPh sb="0" eb="2">
      <t>カサイ</t>
    </rPh>
    <rPh sb="2" eb="4">
      <t>ハッセイ</t>
    </rPh>
    <rPh sb="4" eb="6">
      <t>ケンスウ</t>
    </rPh>
    <phoneticPr fontId="2"/>
  </si>
  <si>
    <t>救急車出動件数</t>
    <rPh sb="0" eb="3">
      <t>キュウキュウシャ</t>
    </rPh>
    <rPh sb="3" eb="5">
      <t>シュツドウ</t>
    </rPh>
    <rPh sb="5" eb="7">
      <t>ケンスウ</t>
    </rPh>
    <phoneticPr fontId="2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</si>
  <si>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2"/>
  </si>
  <si>
    <t>上水道使用量</t>
    <rPh sb="0" eb="3">
      <t>ジョウスイドウ</t>
    </rPh>
    <rPh sb="3" eb="6">
      <t>シヨウリョウ</t>
    </rPh>
    <phoneticPr fontId="2"/>
  </si>
  <si>
    <t>図書貸し出し冊数</t>
    <rPh sb="0" eb="2">
      <t>トショ</t>
    </rPh>
    <rPh sb="2" eb="3">
      <t>カ</t>
    </rPh>
    <rPh sb="4" eb="5">
      <t>ダ</t>
    </rPh>
    <rPh sb="6" eb="8">
      <t>サッスウ</t>
    </rPh>
    <phoneticPr fontId="2"/>
  </si>
  <si>
    <t>犯罪発生件数</t>
    <rPh sb="0" eb="2">
      <t>ハンザイ</t>
    </rPh>
    <rPh sb="2" eb="4">
      <t>ハッセイ</t>
    </rPh>
    <rPh sb="4" eb="6">
      <t>ケンスウ</t>
    </rPh>
    <phoneticPr fontId="2"/>
  </si>
  <si>
    <t>第１編　恵庭市のかたち</t>
    <rPh sb="0" eb="1">
      <t>ダイ</t>
    </rPh>
    <rPh sb="2" eb="3">
      <t>ヘン</t>
    </rPh>
    <rPh sb="4" eb="6">
      <t>エニワ</t>
    </rPh>
    <rPh sb="6" eb="7">
      <t>シ</t>
    </rPh>
    <phoneticPr fontId="2"/>
  </si>
  <si>
    <t>第２編　２）地域の人口</t>
    <rPh sb="0" eb="1">
      <t>ダイ</t>
    </rPh>
    <rPh sb="2" eb="3">
      <t>ヘン</t>
    </rPh>
    <rPh sb="6" eb="8">
      <t>チイキ</t>
    </rPh>
    <rPh sb="9" eb="11">
      <t>ジンコウ</t>
    </rPh>
    <phoneticPr fontId="2"/>
  </si>
  <si>
    <t>人口÷世帯</t>
    <rPh sb="0" eb="2">
      <t>ジンコウ</t>
    </rPh>
    <rPh sb="3" eb="5">
      <t>セタイ</t>
    </rPh>
    <phoneticPr fontId="2"/>
  </si>
  <si>
    <t>〃</t>
    <phoneticPr fontId="2"/>
  </si>
  <si>
    <t>第２編　３）年齢別人口</t>
    <rPh sb="0" eb="1">
      <t>ダイ</t>
    </rPh>
    <rPh sb="2" eb="3">
      <t>ヘン</t>
    </rPh>
    <rPh sb="6" eb="8">
      <t>ネンレイ</t>
    </rPh>
    <rPh sb="8" eb="9">
      <t>ベツ</t>
    </rPh>
    <rPh sb="9" eb="11">
      <t>ジンコウ</t>
    </rPh>
    <phoneticPr fontId="2"/>
  </si>
  <si>
    <t>第４編　教育</t>
    <rPh sb="0" eb="1">
      <t>ダイ</t>
    </rPh>
    <rPh sb="2" eb="3">
      <t>ヘン</t>
    </rPh>
    <rPh sb="4" eb="6">
      <t>キョウイク</t>
    </rPh>
    <phoneticPr fontId="2"/>
  </si>
  <si>
    <t>年間日数÷件数</t>
    <rPh sb="0" eb="2">
      <t>ネンカン</t>
    </rPh>
    <rPh sb="2" eb="4">
      <t>ニッスウ</t>
    </rPh>
    <rPh sb="5" eb="7">
      <t>ケンスウ</t>
    </rPh>
    <phoneticPr fontId="2"/>
  </si>
  <si>
    <t>件数÷年間日数</t>
    <rPh sb="0" eb="2">
      <t>ケンスウ</t>
    </rPh>
    <rPh sb="3" eb="5">
      <t>ネンカン</t>
    </rPh>
    <rPh sb="5" eb="7">
      <t>ニッスウ</t>
    </rPh>
    <phoneticPr fontId="2"/>
  </si>
  <si>
    <t>人口</t>
    <rPh sb="0" eb="2">
      <t>ジンコウ</t>
    </rPh>
    <phoneticPr fontId="2"/>
  </si>
  <si>
    <t>世帯</t>
    <rPh sb="0" eb="2">
      <t>セタイ</t>
    </rPh>
    <phoneticPr fontId="2"/>
  </si>
  <si>
    <t>１年の日数</t>
    <rPh sb="1" eb="2">
      <t>ネン</t>
    </rPh>
    <rPh sb="3" eb="5">
      <t>ニッスウ</t>
    </rPh>
    <phoneticPr fontId="2"/>
  </si>
  <si>
    <t>出生</t>
    <rPh sb="0" eb="2">
      <t>シュッショウ</t>
    </rPh>
    <phoneticPr fontId="2"/>
  </si>
  <si>
    <t>転入数</t>
    <rPh sb="0" eb="2">
      <t>テンニュウ</t>
    </rPh>
    <rPh sb="2" eb="3">
      <t>スウ</t>
    </rPh>
    <phoneticPr fontId="2"/>
  </si>
  <si>
    <t>結婚数</t>
    <rPh sb="0" eb="2">
      <t>ケッコン</t>
    </rPh>
    <rPh sb="2" eb="3">
      <t>スウ</t>
    </rPh>
    <phoneticPr fontId="2"/>
  </si>
  <si>
    <t>０～１４</t>
    <phoneticPr fontId="2"/>
  </si>
  <si>
    <t>１５～６４</t>
    <phoneticPr fontId="2"/>
  </si>
  <si>
    <t>６５～</t>
    <phoneticPr fontId="2"/>
  </si>
  <si>
    <t>ＪＲ乗車人員</t>
    <rPh sb="2" eb="4">
      <t>ジョウシャ</t>
    </rPh>
    <rPh sb="4" eb="6">
      <t>ジンイン</t>
    </rPh>
    <phoneticPr fontId="2"/>
  </si>
  <si>
    <t>児童数</t>
    <rPh sb="0" eb="2">
      <t>ジドウ</t>
    </rPh>
    <rPh sb="2" eb="3">
      <t>スウ</t>
    </rPh>
    <phoneticPr fontId="2"/>
  </si>
  <si>
    <t>教員</t>
    <rPh sb="0" eb="2">
      <t>キョウイン</t>
    </rPh>
    <phoneticPr fontId="2"/>
  </si>
  <si>
    <t>世帯数</t>
    <rPh sb="0" eb="3">
      <t>セタイスウ</t>
    </rPh>
    <phoneticPr fontId="2"/>
  </si>
  <si>
    <t>自動車保有数</t>
    <rPh sb="0" eb="3">
      <t>ジドウシャ</t>
    </rPh>
    <rPh sb="3" eb="5">
      <t>ホユウ</t>
    </rPh>
    <rPh sb="5" eb="6">
      <t>スウ</t>
    </rPh>
    <phoneticPr fontId="2"/>
  </si>
  <si>
    <t>交通事故数</t>
    <rPh sb="0" eb="2">
      <t>コウツウ</t>
    </rPh>
    <rPh sb="2" eb="4">
      <t>ジコ</t>
    </rPh>
    <rPh sb="4" eb="5">
      <t>スウ</t>
    </rPh>
    <phoneticPr fontId="2"/>
  </si>
  <si>
    <t>年間件数</t>
    <rPh sb="0" eb="2">
      <t>ネンカン</t>
    </rPh>
    <rPh sb="2" eb="4">
      <t>ケンスウ</t>
    </rPh>
    <phoneticPr fontId="2"/>
  </si>
  <si>
    <t>件数</t>
    <rPh sb="0" eb="2">
      <t>ケンスウ</t>
    </rPh>
    <phoneticPr fontId="2"/>
  </si>
  <si>
    <t>1年の日数</t>
    <rPh sb="1" eb="2">
      <t>ネン</t>
    </rPh>
    <rPh sb="3" eb="5">
      <t>ニッスウ</t>
    </rPh>
    <phoneticPr fontId="2"/>
  </si>
  <si>
    <t>データ①</t>
    <phoneticPr fontId="2"/>
  </si>
  <si>
    <t>データ②</t>
    <phoneticPr fontId="2"/>
  </si>
  <si>
    <t>途中計算</t>
    <rPh sb="0" eb="2">
      <t>トチュウ</t>
    </rPh>
    <rPh sb="2" eb="4">
      <t>ケイサン</t>
    </rPh>
    <phoneticPr fontId="2"/>
  </si>
  <si>
    <t>データ②ソース</t>
    <phoneticPr fontId="2"/>
  </si>
  <si>
    <t>データ①ソース</t>
    <phoneticPr fontId="2"/>
  </si>
  <si>
    <t>統計書に掲載</t>
    <rPh sb="0" eb="2">
      <t>トウケイ</t>
    </rPh>
    <rPh sb="2" eb="3">
      <t>ショ</t>
    </rPh>
    <rPh sb="4" eb="6">
      <t>ケイサイ</t>
    </rPh>
    <phoneticPr fontId="2"/>
  </si>
  <si>
    <t>工業出荷額</t>
    <rPh sb="0" eb="2">
      <t>コウギョウ</t>
    </rPh>
    <rPh sb="2" eb="4">
      <t>シュッカ</t>
    </rPh>
    <rPh sb="4" eb="5">
      <t>ガク</t>
    </rPh>
    <phoneticPr fontId="2"/>
  </si>
  <si>
    <t>離婚数</t>
    <rPh sb="0" eb="2">
      <t>リコン</t>
    </rPh>
    <rPh sb="2" eb="3">
      <t>スウ</t>
    </rPh>
    <phoneticPr fontId="2"/>
  </si>
  <si>
    <t>･･･入力項目</t>
    <rPh sb="3" eb="5">
      <t>ニュウリョク</t>
    </rPh>
    <rPh sb="5" eb="7">
      <t>コウモク</t>
    </rPh>
    <phoneticPr fontId="2"/>
  </si>
  <si>
    <t>第８編　５）JR輸送状況</t>
    <rPh sb="0" eb="1">
      <t>ダイ</t>
    </rPh>
    <rPh sb="2" eb="3">
      <t>ヘン</t>
    </rPh>
    <rPh sb="8" eb="10">
      <t>ユソウ</t>
    </rPh>
    <rPh sb="10" eb="12">
      <t>ジョウキョウ</t>
    </rPh>
    <phoneticPr fontId="2"/>
  </si>
  <si>
    <t>第８編　１．１）保有車両推移</t>
    <rPh sb="0" eb="1">
      <t>ダイ</t>
    </rPh>
    <rPh sb="2" eb="3">
      <t>ヘン</t>
    </rPh>
    <rPh sb="8" eb="10">
      <t>ホユウ</t>
    </rPh>
    <rPh sb="10" eb="12">
      <t>シャリョウ</t>
    </rPh>
    <rPh sb="12" eb="14">
      <t>スイイ</t>
    </rPh>
    <phoneticPr fontId="2"/>
  </si>
  <si>
    <t>第３編　３．1）従業者数区分４人以上の事業所における産業中分類別概況</t>
    <rPh sb="0" eb="1">
      <t>ダイ</t>
    </rPh>
    <rPh sb="2" eb="3">
      <t>ヘン</t>
    </rPh>
    <rPh sb="8" eb="11">
      <t>ジュウギョウシャ</t>
    </rPh>
    <rPh sb="11" eb="12">
      <t>スウ</t>
    </rPh>
    <rPh sb="12" eb="14">
      <t>クブン</t>
    </rPh>
    <rPh sb="15" eb="16">
      <t>ニン</t>
    </rPh>
    <rPh sb="16" eb="18">
      <t>イジョウ</t>
    </rPh>
    <rPh sb="19" eb="21">
      <t>ジギョウ</t>
    </rPh>
    <rPh sb="21" eb="22">
      <t>ショ</t>
    </rPh>
    <rPh sb="26" eb="28">
      <t>サンギョウ</t>
    </rPh>
    <rPh sb="28" eb="29">
      <t>チュウ</t>
    </rPh>
    <rPh sb="29" eb="31">
      <t>ブンルイ</t>
    </rPh>
    <rPh sb="31" eb="32">
      <t>ベツ</t>
    </rPh>
    <rPh sb="32" eb="34">
      <t>ガイキョウ</t>
    </rPh>
    <phoneticPr fontId="2"/>
  </si>
  <si>
    <t>第１１編　２．１）火災発生</t>
    <rPh sb="0" eb="1">
      <t>ダイ</t>
    </rPh>
    <rPh sb="3" eb="4">
      <t>ヘン</t>
    </rPh>
    <rPh sb="9" eb="11">
      <t>カサイ</t>
    </rPh>
    <rPh sb="11" eb="13">
      <t>ハッセイ</t>
    </rPh>
    <phoneticPr fontId="2"/>
  </si>
  <si>
    <t>第１１編　３．２）救急出動</t>
    <rPh sb="0" eb="1">
      <t>ダイ</t>
    </rPh>
    <rPh sb="3" eb="4">
      <t>ヘン</t>
    </rPh>
    <rPh sb="9" eb="11">
      <t>キュウキュウ</t>
    </rPh>
    <rPh sb="11" eb="13">
      <t>シュツドウ</t>
    </rPh>
    <phoneticPr fontId="2"/>
  </si>
  <si>
    <t>第１０編　２．１）事故発生</t>
    <rPh sb="0" eb="1">
      <t>ダイ</t>
    </rPh>
    <rPh sb="3" eb="4">
      <t>ヘン</t>
    </rPh>
    <rPh sb="9" eb="11">
      <t>ジコ</t>
    </rPh>
    <rPh sb="11" eb="13">
      <t>ハッセイ</t>
    </rPh>
    <phoneticPr fontId="2"/>
  </si>
  <si>
    <t>第９編　１．４）用途別給水件数及び給水状況</t>
    <rPh sb="0" eb="1">
      <t>ダイ</t>
    </rPh>
    <rPh sb="2" eb="3">
      <t>ヘン</t>
    </rPh>
    <rPh sb="8" eb="10">
      <t>ヨウト</t>
    </rPh>
    <rPh sb="10" eb="11">
      <t>ベツ</t>
    </rPh>
    <rPh sb="11" eb="13">
      <t>キュウスイ</t>
    </rPh>
    <rPh sb="13" eb="15">
      <t>ケンスウ</t>
    </rPh>
    <rPh sb="15" eb="16">
      <t>オヨ</t>
    </rPh>
    <rPh sb="17" eb="19">
      <t>キュウスイ</t>
    </rPh>
    <rPh sb="19" eb="21">
      <t>ジョウキョウ</t>
    </rPh>
    <phoneticPr fontId="2"/>
  </si>
  <si>
    <t>第４編　４．１）図書館利用状況</t>
    <rPh sb="0" eb="1">
      <t>ダイ</t>
    </rPh>
    <rPh sb="2" eb="3">
      <t>ヘン</t>
    </rPh>
    <rPh sb="8" eb="11">
      <t>トショカン</t>
    </rPh>
    <rPh sb="11" eb="13">
      <t>リヨウ</t>
    </rPh>
    <rPh sb="13" eb="15">
      <t>ジョウキョウ</t>
    </rPh>
    <phoneticPr fontId="2"/>
  </si>
  <si>
    <t>第１０編　１．１）刑法犯罪発生状況</t>
    <rPh sb="0" eb="1">
      <t>ダイ</t>
    </rPh>
    <rPh sb="3" eb="4">
      <t>ヘン</t>
    </rPh>
    <rPh sb="9" eb="11">
      <t>ケイホウ</t>
    </rPh>
    <rPh sb="11" eb="13">
      <t>ハンザイ</t>
    </rPh>
    <rPh sb="13" eb="15">
      <t>ハッセイ</t>
    </rPh>
    <rPh sb="15" eb="17">
      <t>ジョウキョウ</t>
    </rPh>
    <phoneticPr fontId="2"/>
  </si>
  <si>
    <t>反映数値</t>
    <rPh sb="0" eb="2">
      <t>ハンエイ</t>
    </rPh>
    <rPh sb="2" eb="4">
      <t>スウチ</t>
    </rPh>
    <phoneticPr fontId="2"/>
  </si>
  <si>
    <t>人口、１年の日数</t>
    <rPh sb="0" eb="2">
      <t>ジンコウ</t>
    </rPh>
    <rPh sb="4" eb="5">
      <t>ネン</t>
    </rPh>
    <rPh sb="6" eb="8">
      <t>ニッスウ</t>
    </rPh>
    <phoneticPr fontId="2"/>
  </si>
  <si>
    <t>第２編　５）人口動態</t>
    <rPh sb="0" eb="1">
      <t>ダイ</t>
    </rPh>
    <rPh sb="2" eb="3">
      <t>ヘン</t>
    </rPh>
    <rPh sb="6" eb="8">
      <t>ジンコウ</t>
    </rPh>
    <rPh sb="8" eb="10">
      <t>ドウタイ</t>
    </rPh>
    <phoneticPr fontId="2"/>
  </si>
  <si>
    <t>第５編　２．環境衛生　５）ごみ・資源物</t>
    <rPh sb="0" eb="1">
      <t>ダイ</t>
    </rPh>
    <rPh sb="2" eb="3">
      <t>ヘン</t>
    </rPh>
    <rPh sb="6" eb="8">
      <t>カンキョウ</t>
    </rPh>
    <rPh sb="8" eb="10">
      <t>エイセイ</t>
    </rPh>
    <rPh sb="16" eb="18">
      <t>シゲン</t>
    </rPh>
    <rPh sb="18" eb="19">
      <t>ブツ</t>
    </rPh>
    <phoneticPr fontId="2"/>
  </si>
  <si>
    <t>令和元年版（数値）</t>
    <rPh sb="0" eb="1">
      <t>レイ</t>
    </rPh>
    <rPh sb="1" eb="2">
      <t>ワ</t>
    </rPh>
    <rPh sb="2" eb="3">
      <t>ガン</t>
    </rPh>
    <rPh sb="3" eb="4">
      <t>ネン</t>
    </rPh>
    <rPh sb="4" eb="5">
      <t>バン</t>
    </rPh>
    <rPh sb="6" eb="8">
      <t>スウチ</t>
    </rPh>
    <phoneticPr fontId="2"/>
  </si>
  <si>
    <t>乗用（台）÷各年末世帯数</t>
    <rPh sb="0" eb="2">
      <t>ジョウヨウ</t>
    </rPh>
    <rPh sb="3" eb="4">
      <t>ダイ</t>
    </rPh>
    <rPh sb="6" eb="7">
      <t>カク</t>
    </rPh>
    <rPh sb="7" eb="9">
      <t>ネンマツ</t>
    </rPh>
    <rPh sb="9" eb="12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</si>
</sst>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_ "/>
    <numFmt numFmtId="178" formatCode="#,##0;&quot;△ &quot;#,##0"/>
    <numFmt numFmtId="179" formatCode="#,##0_);[Red]\(#,##0\)"/>
    <numFmt numFmtId="180" formatCode="0.0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AFC8E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/>
    <xf numFmtId="0" fontId="0" fillId="4" borderId="5" xfId="0" applyFill="1" applyBorder="1"/>
    <xf numFmtId="176" fontId="0" fillId="4" borderId="5" xfId="0" applyNumberFormat="1" applyFill="1" applyBorder="1"/>
    <xf numFmtId="0" fontId="0" fillId="4" borderId="6" xfId="0" applyFill="1" applyBorder="1"/>
    <xf numFmtId="0" fontId="0" fillId="5" borderId="7" xfId="0" applyFill="1" applyBorder="1"/>
    <xf numFmtId="0" fontId="0" fillId="3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178" fontId="0" fillId="4" borderId="5" xfId="0" applyNumberFormat="1" applyFill="1" applyBorder="1"/>
    <xf numFmtId="0" fontId="0" fillId="5" borderId="7" xfId="0" applyFont="1" applyFill="1" applyBorder="1"/>
    <xf numFmtId="0" fontId="0" fillId="3" borderId="4" xfId="0" applyFont="1" applyFill="1" applyBorder="1"/>
    <xf numFmtId="0" fontId="0" fillId="3" borderId="8" xfId="0" applyFont="1" applyFill="1" applyBorder="1"/>
    <xf numFmtId="0" fontId="0" fillId="5" borderId="7" xfId="0" applyFont="1" applyFill="1" applyBorder="1" applyAlignment="1"/>
    <xf numFmtId="0" fontId="0" fillId="3" borderId="4" xfId="0" applyFont="1" applyFill="1" applyBorder="1" applyAlignment="1"/>
    <xf numFmtId="0" fontId="0" fillId="3" borderId="8" xfId="0" applyFont="1" applyFill="1" applyBorder="1" applyAlignment="1"/>
    <xf numFmtId="0" fontId="0" fillId="3" borderId="14" xfId="0" applyFont="1" applyFill="1" applyBorder="1"/>
    <xf numFmtId="0" fontId="0" fillId="5" borderId="15" xfId="0" applyFont="1" applyFill="1" applyBorder="1"/>
    <xf numFmtId="0" fontId="0" fillId="3" borderId="16" xfId="0" applyFont="1" applyFill="1" applyBorder="1"/>
    <xf numFmtId="0" fontId="0" fillId="3" borderId="17" xfId="0" applyFont="1" applyFill="1" applyBorder="1"/>
    <xf numFmtId="0" fontId="0" fillId="5" borderId="18" xfId="0" applyFont="1" applyFill="1" applyBorder="1"/>
    <xf numFmtId="0" fontId="0" fillId="7" borderId="19" xfId="0" applyFont="1" applyFill="1" applyBorder="1"/>
    <xf numFmtId="177" fontId="0" fillId="7" borderId="20" xfId="0" applyNumberFormat="1" applyFill="1" applyBorder="1"/>
    <xf numFmtId="177" fontId="0" fillId="7" borderId="4" xfId="0" applyNumberFormat="1" applyFill="1" applyBorder="1"/>
    <xf numFmtId="179" fontId="0" fillId="7" borderId="4" xfId="0" applyNumberFormat="1" applyFont="1" applyFill="1" applyBorder="1"/>
    <xf numFmtId="179" fontId="0" fillId="7" borderId="4" xfId="0" applyNumberFormat="1" applyFont="1" applyFill="1" applyBorder="1" applyAlignment="1"/>
    <xf numFmtId="179" fontId="0" fillId="7" borderId="20" xfId="0" applyNumberFormat="1" applyFont="1" applyFill="1" applyBorder="1"/>
    <xf numFmtId="0" fontId="0" fillId="7" borderId="0" xfId="0" applyFill="1"/>
    <xf numFmtId="0" fontId="0" fillId="7" borderId="5" xfId="0" applyFill="1" applyBorder="1"/>
    <xf numFmtId="177" fontId="0" fillId="5" borderId="20" xfId="0" applyNumberFormat="1" applyFont="1" applyFill="1" applyBorder="1"/>
    <xf numFmtId="3" fontId="0" fillId="7" borderId="0" xfId="0" applyNumberFormat="1" applyFont="1" applyFill="1" applyBorder="1" applyAlignment="1">
      <alignment vertical="center"/>
    </xf>
    <xf numFmtId="0" fontId="0" fillId="7" borderId="2" xfId="0" applyFill="1" applyBorder="1"/>
    <xf numFmtId="0" fontId="0" fillId="4" borderId="21" xfId="0" applyFill="1" applyBorder="1" applyAlignment="1">
      <alignment horizontal="center"/>
    </xf>
    <xf numFmtId="177" fontId="0" fillId="3" borderId="20" xfId="0" applyNumberFormat="1" applyFill="1" applyBorder="1"/>
    <xf numFmtId="179" fontId="0" fillId="3" borderId="20" xfId="0" applyNumberFormat="1" applyFont="1" applyFill="1" applyBorder="1" applyAlignment="1"/>
    <xf numFmtId="179" fontId="0" fillId="3" borderId="20" xfId="0" applyNumberFormat="1" applyFont="1" applyFill="1" applyBorder="1"/>
    <xf numFmtId="177" fontId="0" fillId="3" borderId="22" xfId="0" applyNumberFormat="1" applyFont="1" applyFill="1" applyBorder="1"/>
    <xf numFmtId="38" fontId="1" fillId="3" borderId="7" xfId="1" applyFont="1" applyFill="1" applyBorder="1" applyAlignment="1">
      <alignment vertical="center"/>
    </xf>
    <xf numFmtId="179" fontId="0" fillId="3" borderId="4" xfId="0" applyNumberFormat="1" applyFont="1" applyFill="1" applyBorder="1"/>
    <xf numFmtId="0" fontId="0" fillId="0" borderId="0" xfId="0" applyFill="1"/>
    <xf numFmtId="180" fontId="0" fillId="4" borderId="5" xfId="0" applyNumberFormat="1" applyFill="1" applyBorder="1"/>
    <xf numFmtId="0" fontId="4" fillId="8" borderId="23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4" fillId="8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</cellXfs>
  <cellStyles count="3">
    <cellStyle name="桁区切り" xfId="1" builtinId="6"/>
    <cellStyle name="桁区切り 3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4"/>
  <sheetViews>
    <sheetView tabSelected="1" topLeftCell="C1" zoomScale="85" zoomScaleNormal="85" workbookViewId="0">
      <selection activeCell="M11" sqref="M11"/>
    </sheetView>
  </sheetViews>
  <sheetFormatPr defaultRowHeight="13.5"/>
  <cols>
    <col min="1" max="1" width="20.625" customWidth="1"/>
    <col min="2" max="2" width="31.625" customWidth="1"/>
    <col min="6" max="7" width="0" hidden="1" customWidth="1"/>
    <col min="8" max="8" width="20.25" customWidth="1"/>
    <col min="9" max="9" width="11.375" bestFit="1" customWidth="1"/>
    <col min="11" max="11" width="12.75" bestFit="1" customWidth="1"/>
    <col min="12" max="12" width="13" bestFit="1" customWidth="1"/>
    <col min="13" max="13" width="16.875" customWidth="1"/>
    <col min="14" max="14" width="12.5" bestFit="1" customWidth="1"/>
  </cols>
  <sheetData>
    <row r="1" spans="1:15" ht="14.25" thickBot="1">
      <c r="H1" s="1" t="s">
        <v>69</v>
      </c>
      <c r="I1" s="10" t="s">
        <v>47</v>
      </c>
      <c r="J1" s="11" t="s">
        <v>48</v>
      </c>
      <c r="K1" s="12" t="s">
        <v>49</v>
      </c>
      <c r="L1" s="13" t="s">
        <v>51</v>
      </c>
      <c r="M1" s="14" t="s">
        <v>50</v>
      </c>
      <c r="N1" s="38" t="s">
        <v>65</v>
      </c>
    </row>
    <row r="2" spans="1:15">
      <c r="A2" t="s">
        <v>0</v>
      </c>
      <c r="B2" t="s">
        <v>21</v>
      </c>
      <c r="H2" s="2" t="str">
        <f>"1㎢あたり "&amp;N2&amp;"人"</f>
        <v>1㎢あたり 237.9人</v>
      </c>
      <c r="I2" s="50" t="s">
        <v>52</v>
      </c>
      <c r="J2" s="51"/>
      <c r="K2" s="51"/>
      <c r="L2" s="51"/>
      <c r="M2" s="52"/>
      <c r="N2" s="34">
        <v>237.9</v>
      </c>
      <c r="O2">
        <v>1</v>
      </c>
    </row>
    <row r="3" spans="1:15">
      <c r="A3" t="s">
        <v>1</v>
      </c>
      <c r="B3" t="s">
        <v>22</v>
      </c>
      <c r="C3" t="s">
        <v>23</v>
      </c>
      <c r="H3" s="2" t="str">
        <f>"1世帯あたり "&amp;N3&amp;"人"</f>
        <v>1世帯あたり 2.04人</v>
      </c>
      <c r="I3" s="28">
        <v>70153</v>
      </c>
      <c r="J3" s="28">
        <v>34465</v>
      </c>
      <c r="K3" s="8">
        <f t="shared" ref="K3:K13" si="0">I3/J3</f>
        <v>2.0354852749165819</v>
      </c>
      <c r="L3" s="4" t="s">
        <v>29</v>
      </c>
      <c r="M3" s="9" t="s">
        <v>30</v>
      </c>
      <c r="N3" s="5">
        <f>ROUND(K3,2)</f>
        <v>2.04</v>
      </c>
      <c r="O3">
        <v>1</v>
      </c>
    </row>
    <row r="4" spans="1:15">
      <c r="A4" t="s">
        <v>2</v>
      </c>
      <c r="B4" t="s">
        <v>67</v>
      </c>
      <c r="H4" s="2" t="str">
        <f>"1日あたり "&amp;N4&amp;"人"</f>
        <v>1日あたり 1.28人</v>
      </c>
      <c r="I4" s="29">
        <v>467</v>
      </c>
      <c r="J4" s="39">
        <v>365</v>
      </c>
      <c r="K4" s="8">
        <f t="shared" si="0"/>
        <v>1.2794520547945205</v>
      </c>
      <c r="L4" s="4" t="s">
        <v>32</v>
      </c>
      <c r="M4" s="9" t="s">
        <v>31</v>
      </c>
      <c r="N4" s="5">
        <f>ROUND(K4,2)</f>
        <v>1.28</v>
      </c>
      <c r="O4">
        <v>1</v>
      </c>
    </row>
    <row r="5" spans="1:15">
      <c r="A5" t="s">
        <v>6</v>
      </c>
      <c r="B5" t="s">
        <v>24</v>
      </c>
      <c r="H5" s="2" t="str">
        <f>"1日あたり "&amp;N5&amp;"組"</f>
        <v>1日あたり 1.7組</v>
      </c>
      <c r="I5" s="29">
        <v>624</v>
      </c>
      <c r="J5" s="39">
        <v>365</v>
      </c>
      <c r="K5" s="8">
        <f>I5/J5</f>
        <v>1.7095890410958905</v>
      </c>
      <c r="L5" s="4" t="s">
        <v>34</v>
      </c>
      <c r="M5" s="9" t="s">
        <v>31</v>
      </c>
      <c r="N5" s="6">
        <f t="shared" ref="N5:N10" si="1">ROUND(K5,1)</f>
        <v>1.7</v>
      </c>
      <c r="O5">
        <v>1</v>
      </c>
    </row>
    <row r="6" spans="1:15">
      <c r="A6" t="s">
        <v>7</v>
      </c>
      <c r="B6" t="s">
        <v>24</v>
      </c>
      <c r="H6" s="2" t="str">
        <f>"1日あたり "&amp;N6&amp;"組"</f>
        <v>1日あたり 0.6組</v>
      </c>
      <c r="I6" s="29">
        <v>206</v>
      </c>
      <c r="J6" s="39">
        <v>365</v>
      </c>
      <c r="K6" s="8">
        <f t="shared" si="0"/>
        <v>0.56438356164383563</v>
      </c>
      <c r="L6" s="4" t="s">
        <v>54</v>
      </c>
      <c r="M6" s="9" t="s">
        <v>31</v>
      </c>
      <c r="N6" s="5">
        <f t="shared" si="1"/>
        <v>0.6</v>
      </c>
      <c r="O6">
        <v>1</v>
      </c>
    </row>
    <row r="7" spans="1:15">
      <c r="A7" t="s">
        <v>8</v>
      </c>
      <c r="B7" t="s">
        <v>24</v>
      </c>
      <c r="H7" s="2" t="str">
        <f>"1日あたり "&amp;N7&amp;"人"</f>
        <v>1日あたり 9.1人</v>
      </c>
      <c r="I7" s="29">
        <v>3317</v>
      </c>
      <c r="J7" s="39">
        <v>365</v>
      </c>
      <c r="K7" s="8">
        <f t="shared" si="0"/>
        <v>9.087671232876712</v>
      </c>
      <c r="L7" s="4" t="s">
        <v>33</v>
      </c>
      <c r="M7" s="9" t="s">
        <v>31</v>
      </c>
      <c r="N7" s="5">
        <f t="shared" si="1"/>
        <v>9.1</v>
      </c>
      <c r="O7">
        <v>1</v>
      </c>
    </row>
    <row r="8" spans="1:15">
      <c r="A8" t="s">
        <v>9</v>
      </c>
      <c r="B8" t="s">
        <v>24</v>
      </c>
      <c r="H8" s="2" t="str">
        <f>"1日あたり "&amp;N8&amp;"人"</f>
        <v>1日あたり 8.3人</v>
      </c>
      <c r="I8" s="29">
        <v>3028</v>
      </c>
      <c r="J8" s="39">
        <v>365</v>
      </c>
      <c r="K8" s="8">
        <f t="shared" si="0"/>
        <v>8.2958904109589042</v>
      </c>
      <c r="L8" s="4" t="s">
        <v>9</v>
      </c>
      <c r="M8" s="9" t="s">
        <v>31</v>
      </c>
      <c r="N8" s="5">
        <f t="shared" si="1"/>
        <v>8.3000000000000007</v>
      </c>
      <c r="O8">
        <v>1</v>
      </c>
    </row>
    <row r="9" spans="1:15">
      <c r="A9" t="s">
        <v>3</v>
      </c>
      <c r="B9" t="s">
        <v>25</v>
      </c>
      <c r="H9" s="2" t="str">
        <f>"市民100人あたり "&amp;N9&amp;"人"</f>
        <v>市民100人あたり 12.5人</v>
      </c>
      <c r="I9" s="29">
        <v>8741</v>
      </c>
      <c r="J9" s="28">
        <f>I3</f>
        <v>70153</v>
      </c>
      <c r="K9" s="8">
        <f>I9/J9*100</f>
        <v>12.45990905592063</v>
      </c>
      <c r="L9" s="4" t="s">
        <v>35</v>
      </c>
      <c r="M9" s="9" t="s">
        <v>29</v>
      </c>
      <c r="N9" s="5">
        <f t="shared" si="1"/>
        <v>12.5</v>
      </c>
      <c r="O9">
        <v>1</v>
      </c>
    </row>
    <row r="10" spans="1:15">
      <c r="A10" t="s">
        <v>4</v>
      </c>
      <c r="B10" t="s">
        <v>24</v>
      </c>
      <c r="H10" s="2" t="str">
        <f>"市民100人あたり "&amp;N10&amp;"人"</f>
        <v>市民100人あたり 59.3人</v>
      </c>
      <c r="I10" s="29">
        <v>41577</v>
      </c>
      <c r="J10" s="28">
        <f>I3</f>
        <v>70153</v>
      </c>
      <c r="K10" s="8">
        <f>I10/J10*100</f>
        <v>59.266175359571228</v>
      </c>
      <c r="L10" s="4" t="s">
        <v>36</v>
      </c>
      <c r="M10" s="9" t="s">
        <v>29</v>
      </c>
      <c r="N10" s="5">
        <f t="shared" si="1"/>
        <v>59.3</v>
      </c>
      <c r="O10">
        <v>1</v>
      </c>
    </row>
    <row r="11" spans="1:15">
      <c r="A11" t="s">
        <v>5</v>
      </c>
      <c r="B11" t="s">
        <v>24</v>
      </c>
      <c r="H11" s="2" t="str">
        <f>"市民100人あたり "&amp;N11&amp;"人"</f>
        <v>市民100人あたり 28.2人</v>
      </c>
      <c r="I11" s="29">
        <v>19673</v>
      </c>
      <c r="J11" s="28">
        <v>69787</v>
      </c>
      <c r="K11" s="8">
        <f>I11/J11*100</f>
        <v>28.190064052044079</v>
      </c>
      <c r="L11" s="4" t="s">
        <v>37</v>
      </c>
      <c r="M11" s="9" t="s">
        <v>29</v>
      </c>
      <c r="N11" s="46">
        <f>ROUND(K11,1)</f>
        <v>28.2</v>
      </c>
      <c r="O11">
        <v>1</v>
      </c>
    </row>
    <row r="12" spans="1:15">
      <c r="A12" t="s">
        <v>10</v>
      </c>
      <c r="B12" t="s">
        <v>56</v>
      </c>
      <c r="H12" s="2" t="str">
        <f>"1日あたり "&amp;N12&amp;"人"</f>
        <v>1日あたり 9754人</v>
      </c>
      <c r="I12" s="29">
        <v>3560</v>
      </c>
      <c r="J12" s="39">
        <v>365</v>
      </c>
      <c r="K12" s="8">
        <f>I12*1000/J12</f>
        <v>9753.4246575342459</v>
      </c>
      <c r="L12" s="4" t="s">
        <v>38</v>
      </c>
      <c r="M12" s="9" t="s">
        <v>46</v>
      </c>
      <c r="N12" s="15">
        <f>ROUNDUP(K12,0)</f>
        <v>9754</v>
      </c>
      <c r="O12">
        <v>1</v>
      </c>
    </row>
    <row r="13" spans="1:15">
      <c r="A13" t="s">
        <v>11</v>
      </c>
      <c r="B13" t="s">
        <v>26</v>
      </c>
      <c r="H13" s="2" t="str">
        <f>"教員1人あたり "&amp;N13&amp;"人"</f>
        <v>教員1人あたり 15.2人</v>
      </c>
      <c r="I13" s="29">
        <v>5647</v>
      </c>
      <c r="J13" s="28">
        <v>372</v>
      </c>
      <c r="K13" s="8">
        <f t="shared" si="0"/>
        <v>15.18010752688172</v>
      </c>
      <c r="L13" s="4" t="s">
        <v>39</v>
      </c>
      <c r="M13" s="9" t="s">
        <v>40</v>
      </c>
      <c r="N13" s="5">
        <f>ROUND(K13,1)</f>
        <v>15.2</v>
      </c>
      <c r="O13" s="45">
        <v>1</v>
      </c>
    </row>
    <row r="14" spans="1:15">
      <c r="A14" t="s">
        <v>12</v>
      </c>
      <c r="B14" t="s">
        <v>68</v>
      </c>
      <c r="H14" s="2" t="str">
        <f>"1人1日あたり "&amp;N14&amp;"ｇ"</f>
        <v>1人1日あたり 522ｇ</v>
      </c>
      <c r="I14" s="47" t="s">
        <v>52</v>
      </c>
      <c r="J14" s="48"/>
      <c r="K14" s="48"/>
      <c r="L14" s="48"/>
      <c r="M14" s="49"/>
      <c r="N14" s="34">
        <v>522</v>
      </c>
      <c r="O14">
        <v>1</v>
      </c>
    </row>
    <row r="15" spans="1:15">
      <c r="A15" t="s">
        <v>13</v>
      </c>
      <c r="B15" t="s">
        <v>57</v>
      </c>
      <c r="C15" t="s">
        <v>70</v>
      </c>
      <c r="H15" s="2" t="str">
        <f>"1世帯あたり "&amp;N15&amp;"台"</f>
        <v>1世帯あたり 0.7台</v>
      </c>
      <c r="I15" s="30">
        <v>23247</v>
      </c>
      <c r="J15" s="32">
        <f>J3</f>
        <v>34465</v>
      </c>
      <c r="K15" s="16">
        <f>I15/J15</f>
        <v>0.67451037284201365</v>
      </c>
      <c r="L15" s="17" t="s">
        <v>42</v>
      </c>
      <c r="M15" s="18" t="s">
        <v>41</v>
      </c>
      <c r="N15" s="5">
        <f>ROUND(K15,1)</f>
        <v>0.7</v>
      </c>
      <c r="O15">
        <v>1</v>
      </c>
    </row>
    <row r="16" spans="1:15">
      <c r="A16" t="s">
        <v>14</v>
      </c>
      <c r="B16" t="s">
        <v>58</v>
      </c>
      <c r="H16" s="2" t="str">
        <f>"1日あたり "&amp;N16&amp;"万円"</f>
        <v>1日あたり 44036万円</v>
      </c>
      <c r="I16" s="31">
        <v>16073204</v>
      </c>
      <c r="J16" s="40">
        <v>365</v>
      </c>
      <c r="K16" s="19">
        <f>I16/J16</f>
        <v>44036.175342465751</v>
      </c>
      <c r="L16" s="20" t="s">
        <v>53</v>
      </c>
      <c r="M16" s="21" t="s">
        <v>46</v>
      </c>
      <c r="N16" s="15">
        <f>ROUND(K16,0)</f>
        <v>44036</v>
      </c>
      <c r="O16">
        <v>1</v>
      </c>
    </row>
    <row r="17" spans="1:15">
      <c r="A17" t="s">
        <v>15</v>
      </c>
      <c r="B17" t="s">
        <v>59</v>
      </c>
      <c r="C17" t="s">
        <v>27</v>
      </c>
      <c r="H17" s="2" t="str">
        <f>N17&amp;"日に １件"</f>
        <v>12日に １件</v>
      </c>
      <c r="I17" s="44">
        <v>365</v>
      </c>
      <c r="J17" s="32">
        <v>31</v>
      </c>
      <c r="K17" s="16">
        <f>I17/J17</f>
        <v>11.774193548387096</v>
      </c>
      <c r="L17" s="22" t="s">
        <v>31</v>
      </c>
      <c r="M17" s="18" t="s">
        <v>44</v>
      </c>
      <c r="N17" s="5">
        <f>ROUND(K17,0)</f>
        <v>12</v>
      </c>
      <c r="O17">
        <v>1</v>
      </c>
    </row>
    <row r="18" spans="1:15">
      <c r="A18" t="s">
        <v>16</v>
      </c>
      <c r="B18" t="s">
        <v>60</v>
      </c>
      <c r="C18" t="s">
        <v>28</v>
      </c>
      <c r="H18" s="2" t="str">
        <f>"1日あたり "&amp;N18&amp;"件"</f>
        <v>1日あたり 6.9件</v>
      </c>
      <c r="I18" s="30">
        <v>2511</v>
      </c>
      <c r="J18" s="41">
        <v>365</v>
      </c>
      <c r="K18" s="16">
        <f>I18/J18</f>
        <v>6.8794520547945206</v>
      </c>
      <c r="L18" s="17" t="s">
        <v>44</v>
      </c>
      <c r="M18" s="18" t="s">
        <v>31</v>
      </c>
      <c r="N18" s="5">
        <f>ROUND(K18,1)</f>
        <v>6.9</v>
      </c>
      <c r="O18">
        <v>1</v>
      </c>
    </row>
    <row r="19" spans="1:15">
      <c r="A19" t="s">
        <v>17</v>
      </c>
      <c r="B19" t="s">
        <v>61</v>
      </c>
      <c r="C19" t="s">
        <v>28</v>
      </c>
      <c r="H19" s="2" t="str">
        <f>"1日あたり "&amp;N19&amp;"件"</f>
        <v>1日あたり 0.28件</v>
      </c>
      <c r="I19" s="30">
        <v>103</v>
      </c>
      <c r="J19" s="41">
        <v>365</v>
      </c>
      <c r="K19" s="16">
        <f>I19/J19</f>
        <v>0.28219178082191781</v>
      </c>
      <c r="L19" s="17" t="s">
        <v>43</v>
      </c>
      <c r="M19" s="18" t="s">
        <v>31</v>
      </c>
      <c r="N19" s="5">
        <f>ROUND(K19,2)</f>
        <v>0.28000000000000003</v>
      </c>
      <c r="O19">
        <v>1</v>
      </c>
    </row>
    <row r="20" spans="1:15">
      <c r="A20" t="s">
        <v>18</v>
      </c>
      <c r="B20" t="s">
        <v>62</v>
      </c>
      <c r="H20" s="2" t="str">
        <f>"1人1日あたり "&amp;N20&amp;"ℓ"</f>
        <v>1人1日あたり 192ℓ</v>
      </c>
      <c r="I20" s="36">
        <v>4905497</v>
      </c>
      <c r="J20" s="28">
        <f>I3</f>
        <v>70153</v>
      </c>
      <c r="K20" s="43">
        <v>365</v>
      </c>
      <c r="L20" s="17">
        <f>I20/K20</f>
        <v>13439.717808219179</v>
      </c>
      <c r="M20" s="18" t="s">
        <v>66</v>
      </c>
      <c r="N20" s="5">
        <f>ROUND(L21,0)</f>
        <v>192</v>
      </c>
      <c r="O20">
        <v>1</v>
      </c>
    </row>
    <row r="21" spans="1:15">
      <c r="A21" t="s">
        <v>19</v>
      </c>
      <c r="B21" t="s">
        <v>63</v>
      </c>
      <c r="H21" s="2" t="str">
        <f>"1人あたり "&amp;N21&amp;"冊"</f>
        <v>1人あたり 7.45冊</v>
      </c>
      <c r="I21" s="26"/>
      <c r="J21" s="35"/>
      <c r="K21" s="16"/>
      <c r="L21" s="17">
        <f>L20/J20*1000</f>
        <v>191.5772355882026</v>
      </c>
      <c r="M21" s="18"/>
      <c r="N21" s="37">
        <v>7.45</v>
      </c>
      <c r="O21">
        <v>1</v>
      </c>
    </row>
    <row r="22" spans="1:15" ht="14.25" thickBot="1">
      <c r="A22" t="s">
        <v>20</v>
      </c>
      <c r="B22" t="s">
        <v>64</v>
      </c>
      <c r="C22" t="s">
        <v>28</v>
      </c>
      <c r="H22" s="3" t="str">
        <f>"1日あたり "&amp;N22&amp;"件"</f>
        <v>1日あたり 0.8件</v>
      </c>
      <c r="I22" s="27">
        <v>288</v>
      </c>
      <c r="J22" s="42">
        <v>365</v>
      </c>
      <c r="K22" s="23">
        <f>I22/J22</f>
        <v>0.78904109589041094</v>
      </c>
      <c r="L22" s="24" t="s">
        <v>45</v>
      </c>
      <c r="M22" s="25" t="s">
        <v>31</v>
      </c>
      <c r="N22" s="7">
        <f>ROUND(K22,1)</f>
        <v>0.8</v>
      </c>
      <c r="O22">
        <v>1</v>
      </c>
    </row>
    <row r="24" spans="1:15">
      <c r="I24" s="33"/>
      <c r="J24" t="s">
        <v>55</v>
      </c>
    </row>
  </sheetData>
  <mergeCells count="2">
    <mergeCell ref="I14:M14"/>
    <mergeCell ref="I2:M2"/>
  </mergeCells>
  <phoneticPr fontId="2"/>
  <pageMargins left="0.75" right="0.16" top="1" bottom="1" header="0.51200000000000001" footer="0.51200000000000001"/>
  <pageSetup paperSize="9" scale="70" fitToHeight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恵庭市役所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enet0109</dc:creator>
  <cp:lastModifiedBy>恵庭市</cp:lastModifiedBy>
  <cp:lastPrinted>2019-10-27T05:52:50Z</cp:lastPrinted>
  <dcterms:created xsi:type="dcterms:W3CDTF">2007-06-05T00:59:06Z</dcterms:created>
  <dcterms:modified xsi:type="dcterms:W3CDTF">2023-06-27T06:59:58Z</dcterms:modified>
</cp:coreProperties>
</file>