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N:\05_医師確保係（IとN整理用）\23_各種アンケート調査（市町村、勤務医、初期臨床研修）\令和７年度調査\99_ホームページ（オープンデータ）の更新\臨床研修医・勤務医\オープンデータ用\"/>
    </mc:Choice>
  </mc:AlternateContent>
  <xr:revisionPtr revIDLastSave="0" documentId="13_ncr:1_{44055A8B-1CA8-45F5-8760-2E3E8CB06B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結果" sheetId="7" r:id="rId1"/>
  </sheets>
  <externalReferences>
    <externalReference r:id="rId2"/>
  </externalReferences>
  <definedNames>
    <definedName name="_xlnm.Print_Area" localSheetId="0">調査結果!$A$1:$S$882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41" i="7" l="1"/>
  <c r="R841" i="7"/>
  <c r="Q841" i="7"/>
  <c r="O841" i="7"/>
  <c r="N841" i="7"/>
  <c r="M841" i="7"/>
  <c r="K841" i="7"/>
  <c r="J841" i="7"/>
  <c r="I841" i="7"/>
  <c r="S840" i="7"/>
  <c r="R840" i="7"/>
  <c r="Q840" i="7"/>
  <c r="O840" i="7"/>
  <c r="N840" i="7"/>
  <c r="M840" i="7"/>
  <c r="K840" i="7"/>
  <c r="J840" i="7"/>
  <c r="I840" i="7"/>
  <c r="P839" i="7"/>
  <c r="L839" i="7"/>
  <c r="H839" i="7"/>
  <c r="S838" i="7"/>
  <c r="R838" i="7"/>
  <c r="Q838" i="7"/>
  <c r="O838" i="7"/>
  <c r="N838" i="7"/>
  <c r="M838" i="7"/>
  <c r="K838" i="7"/>
  <c r="J838" i="7"/>
  <c r="I838" i="7"/>
  <c r="P837" i="7"/>
  <c r="L837" i="7"/>
  <c r="H837" i="7"/>
  <c r="S836" i="7"/>
  <c r="R836" i="7"/>
  <c r="Q836" i="7"/>
  <c r="O836" i="7"/>
  <c r="N836" i="7"/>
  <c r="M836" i="7"/>
  <c r="K836" i="7"/>
  <c r="J836" i="7"/>
  <c r="I836" i="7"/>
  <c r="P835" i="7"/>
  <c r="L835" i="7"/>
  <c r="H835" i="7"/>
  <c r="S834" i="7"/>
  <c r="R834" i="7"/>
  <c r="Q834" i="7"/>
  <c r="O834" i="7"/>
  <c r="N834" i="7"/>
  <c r="M834" i="7"/>
  <c r="K834" i="7"/>
  <c r="J834" i="7"/>
  <c r="I834" i="7"/>
  <c r="P833" i="7"/>
  <c r="L833" i="7"/>
  <c r="H833" i="7"/>
  <c r="S832" i="7"/>
  <c r="R832" i="7"/>
  <c r="Q832" i="7"/>
  <c r="O832" i="7"/>
  <c r="N832" i="7"/>
  <c r="M832" i="7"/>
  <c r="K832" i="7"/>
  <c r="J832" i="7"/>
  <c r="I832" i="7"/>
  <c r="P831" i="7"/>
  <c r="L831" i="7"/>
  <c r="H831" i="7"/>
  <c r="S830" i="7"/>
  <c r="R830" i="7"/>
  <c r="Q830" i="7"/>
  <c r="O830" i="7"/>
  <c r="N830" i="7"/>
  <c r="M830" i="7"/>
  <c r="K830" i="7"/>
  <c r="J830" i="7"/>
  <c r="I830" i="7"/>
  <c r="P829" i="7"/>
  <c r="L829" i="7"/>
  <c r="H829" i="7"/>
  <c r="S828" i="7"/>
  <c r="R828" i="7"/>
  <c r="Q828" i="7"/>
  <c r="O828" i="7"/>
  <c r="N828" i="7"/>
  <c r="M828" i="7"/>
  <c r="K828" i="7"/>
  <c r="J828" i="7"/>
  <c r="I828" i="7"/>
  <c r="P827" i="7"/>
  <c r="L827" i="7"/>
  <c r="H827" i="7"/>
  <c r="S826" i="7"/>
  <c r="R826" i="7"/>
  <c r="Q826" i="7"/>
  <c r="O826" i="7"/>
  <c r="N826" i="7"/>
  <c r="M826" i="7"/>
  <c r="K826" i="7"/>
  <c r="J826" i="7"/>
  <c r="I826" i="7"/>
  <c r="P825" i="7"/>
  <c r="L825" i="7"/>
  <c r="H825" i="7"/>
  <c r="S790" i="7"/>
  <c r="R790" i="7"/>
  <c r="Q790" i="7"/>
  <c r="O790" i="7"/>
  <c r="N790" i="7"/>
  <c r="M790" i="7"/>
  <c r="K790" i="7"/>
  <c r="J790" i="7"/>
  <c r="I790" i="7"/>
  <c r="S789" i="7"/>
  <c r="R789" i="7"/>
  <c r="Q789" i="7"/>
  <c r="O789" i="7"/>
  <c r="N789" i="7"/>
  <c r="M789" i="7"/>
  <c r="K789" i="7"/>
  <c r="J789" i="7"/>
  <c r="I789" i="7"/>
  <c r="P788" i="7"/>
  <c r="L788" i="7"/>
  <c r="H788" i="7"/>
  <c r="S787" i="7"/>
  <c r="R787" i="7"/>
  <c r="Q787" i="7"/>
  <c r="O787" i="7"/>
  <c r="N787" i="7"/>
  <c r="M787" i="7"/>
  <c r="K787" i="7"/>
  <c r="J787" i="7"/>
  <c r="I787" i="7"/>
  <c r="P786" i="7"/>
  <c r="L786" i="7"/>
  <c r="H786" i="7"/>
  <c r="S785" i="7"/>
  <c r="R785" i="7"/>
  <c r="Q785" i="7"/>
  <c r="O785" i="7"/>
  <c r="N785" i="7"/>
  <c r="M785" i="7"/>
  <c r="K785" i="7"/>
  <c r="J785" i="7"/>
  <c r="I785" i="7"/>
  <c r="P784" i="7"/>
  <c r="L784" i="7"/>
  <c r="H784" i="7"/>
  <c r="S783" i="7"/>
  <c r="R783" i="7"/>
  <c r="Q783" i="7"/>
  <c r="O783" i="7"/>
  <c r="N783" i="7"/>
  <c r="M783" i="7"/>
  <c r="K783" i="7"/>
  <c r="J783" i="7"/>
  <c r="I783" i="7"/>
  <c r="P782" i="7"/>
  <c r="L782" i="7"/>
  <c r="H782" i="7"/>
  <c r="S781" i="7"/>
  <c r="R781" i="7"/>
  <c r="Q781" i="7"/>
  <c r="O781" i="7"/>
  <c r="N781" i="7"/>
  <c r="M781" i="7"/>
  <c r="K781" i="7"/>
  <c r="J781" i="7"/>
  <c r="I781" i="7"/>
  <c r="P780" i="7"/>
  <c r="L780" i="7"/>
  <c r="H780" i="7"/>
  <c r="S779" i="7"/>
  <c r="R779" i="7"/>
  <c r="Q779" i="7"/>
  <c r="O779" i="7"/>
  <c r="N779" i="7"/>
  <c r="M779" i="7"/>
  <c r="K779" i="7"/>
  <c r="J779" i="7"/>
  <c r="I779" i="7"/>
  <c r="P778" i="7"/>
  <c r="L778" i="7"/>
  <c r="H778" i="7"/>
  <c r="S777" i="7"/>
  <c r="R777" i="7"/>
  <c r="Q777" i="7"/>
  <c r="O777" i="7"/>
  <c r="N777" i="7"/>
  <c r="M777" i="7"/>
  <c r="K777" i="7"/>
  <c r="J777" i="7"/>
  <c r="I777" i="7"/>
  <c r="P776" i="7"/>
  <c r="L776" i="7"/>
  <c r="H776" i="7"/>
  <c r="S775" i="7"/>
  <c r="R775" i="7"/>
  <c r="Q775" i="7"/>
  <c r="O775" i="7"/>
  <c r="N775" i="7"/>
  <c r="M775" i="7"/>
  <c r="K775" i="7"/>
  <c r="J775" i="7"/>
  <c r="I775" i="7"/>
  <c r="P774" i="7"/>
  <c r="L774" i="7"/>
  <c r="H774" i="7"/>
  <c r="S773" i="7"/>
  <c r="R773" i="7"/>
  <c r="Q773" i="7"/>
  <c r="O773" i="7"/>
  <c r="N773" i="7"/>
  <c r="M773" i="7"/>
  <c r="K773" i="7"/>
  <c r="J773" i="7"/>
  <c r="I773" i="7"/>
  <c r="P772" i="7"/>
  <c r="L772" i="7"/>
  <c r="H772" i="7"/>
  <c r="S743" i="7"/>
  <c r="R743" i="7"/>
  <c r="Q743" i="7"/>
  <c r="O743" i="7"/>
  <c r="N743" i="7"/>
  <c r="M743" i="7"/>
  <c r="K743" i="7"/>
  <c r="J743" i="7"/>
  <c r="I743" i="7"/>
  <c r="S742" i="7"/>
  <c r="R742" i="7"/>
  <c r="Q742" i="7"/>
  <c r="O742" i="7"/>
  <c r="N742" i="7"/>
  <c r="M742" i="7"/>
  <c r="K742" i="7"/>
  <c r="J742" i="7"/>
  <c r="I742" i="7"/>
  <c r="P741" i="7"/>
  <c r="L741" i="7"/>
  <c r="H741" i="7"/>
  <c r="S740" i="7"/>
  <c r="R740" i="7"/>
  <c r="Q740" i="7"/>
  <c r="O740" i="7"/>
  <c r="N740" i="7"/>
  <c r="M740" i="7"/>
  <c r="K740" i="7"/>
  <c r="J740" i="7"/>
  <c r="I740" i="7"/>
  <c r="P739" i="7"/>
  <c r="L739" i="7"/>
  <c r="H739" i="7"/>
  <c r="S738" i="7"/>
  <c r="R738" i="7"/>
  <c r="Q738" i="7"/>
  <c r="O738" i="7"/>
  <c r="N738" i="7"/>
  <c r="M738" i="7"/>
  <c r="K738" i="7"/>
  <c r="J738" i="7"/>
  <c r="I738" i="7"/>
  <c r="P737" i="7"/>
  <c r="L737" i="7"/>
  <c r="H737" i="7"/>
  <c r="S736" i="7"/>
  <c r="R736" i="7"/>
  <c r="Q736" i="7"/>
  <c r="O736" i="7"/>
  <c r="N736" i="7"/>
  <c r="M736" i="7"/>
  <c r="K736" i="7"/>
  <c r="J736" i="7"/>
  <c r="I736" i="7"/>
  <c r="P735" i="7"/>
  <c r="L735" i="7"/>
  <c r="H735" i="7"/>
  <c r="S734" i="7"/>
  <c r="R734" i="7"/>
  <c r="Q734" i="7"/>
  <c r="O734" i="7"/>
  <c r="N734" i="7"/>
  <c r="M734" i="7"/>
  <c r="K734" i="7"/>
  <c r="J734" i="7"/>
  <c r="I734" i="7"/>
  <c r="P733" i="7"/>
  <c r="L733" i="7"/>
  <c r="H733" i="7"/>
  <c r="S732" i="7"/>
  <c r="R732" i="7"/>
  <c r="Q732" i="7"/>
  <c r="O732" i="7"/>
  <c r="N732" i="7"/>
  <c r="M732" i="7"/>
  <c r="K732" i="7"/>
  <c r="J732" i="7"/>
  <c r="I732" i="7"/>
  <c r="P731" i="7"/>
  <c r="L731" i="7"/>
  <c r="H731" i="7"/>
  <c r="S730" i="7"/>
  <c r="R730" i="7"/>
  <c r="Q730" i="7"/>
  <c r="O730" i="7"/>
  <c r="N730" i="7"/>
  <c r="M730" i="7"/>
  <c r="K730" i="7"/>
  <c r="J730" i="7"/>
  <c r="I730" i="7"/>
  <c r="P729" i="7"/>
  <c r="L729" i="7"/>
  <c r="H729" i="7"/>
  <c r="S698" i="7"/>
  <c r="R698" i="7"/>
  <c r="Q698" i="7"/>
  <c r="O698" i="7"/>
  <c r="N698" i="7"/>
  <c r="M698" i="7"/>
  <c r="K698" i="7"/>
  <c r="J698" i="7"/>
  <c r="I698" i="7"/>
  <c r="S697" i="7"/>
  <c r="R697" i="7"/>
  <c r="Q697" i="7"/>
  <c r="O697" i="7"/>
  <c r="N697" i="7"/>
  <c r="M697" i="7"/>
  <c r="K697" i="7"/>
  <c r="J697" i="7"/>
  <c r="I697" i="7"/>
  <c r="P696" i="7"/>
  <c r="L696" i="7"/>
  <c r="H696" i="7"/>
  <c r="S695" i="7"/>
  <c r="R695" i="7"/>
  <c r="Q695" i="7"/>
  <c r="O695" i="7"/>
  <c r="N695" i="7"/>
  <c r="M695" i="7"/>
  <c r="K695" i="7"/>
  <c r="J695" i="7"/>
  <c r="I695" i="7"/>
  <c r="P694" i="7"/>
  <c r="L694" i="7"/>
  <c r="H694" i="7"/>
  <c r="S693" i="7"/>
  <c r="R693" i="7"/>
  <c r="Q693" i="7"/>
  <c r="O693" i="7"/>
  <c r="N693" i="7"/>
  <c r="M693" i="7"/>
  <c r="K693" i="7"/>
  <c r="J693" i="7"/>
  <c r="I693" i="7"/>
  <c r="P692" i="7"/>
  <c r="L692" i="7"/>
  <c r="H692" i="7"/>
  <c r="S691" i="7"/>
  <c r="R691" i="7"/>
  <c r="Q691" i="7"/>
  <c r="O691" i="7"/>
  <c r="N691" i="7"/>
  <c r="M691" i="7"/>
  <c r="K691" i="7"/>
  <c r="J691" i="7"/>
  <c r="I691" i="7"/>
  <c r="P690" i="7"/>
  <c r="L690" i="7"/>
  <c r="H690" i="7"/>
  <c r="S689" i="7"/>
  <c r="R689" i="7"/>
  <c r="Q689" i="7"/>
  <c r="O689" i="7"/>
  <c r="N689" i="7"/>
  <c r="M689" i="7"/>
  <c r="K689" i="7"/>
  <c r="J689" i="7"/>
  <c r="I689" i="7"/>
  <c r="P688" i="7"/>
  <c r="L688" i="7"/>
  <c r="H688" i="7"/>
  <c r="S687" i="7"/>
  <c r="R687" i="7"/>
  <c r="Q687" i="7"/>
  <c r="O687" i="7"/>
  <c r="N687" i="7"/>
  <c r="M687" i="7"/>
  <c r="K687" i="7"/>
  <c r="J687" i="7"/>
  <c r="I687" i="7"/>
  <c r="P686" i="7"/>
  <c r="L686" i="7"/>
  <c r="H686" i="7"/>
  <c r="S685" i="7"/>
  <c r="R685" i="7"/>
  <c r="Q685" i="7"/>
  <c r="O685" i="7"/>
  <c r="N685" i="7"/>
  <c r="M685" i="7"/>
  <c r="K685" i="7"/>
  <c r="J685" i="7"/>
  <c r="I685" i="7"/>
  <c r="P684" i="7"/>
  <c r="L684" i="7"/>
  <c r="H684" i="7"/>
  <c r="S683" i="7"/>
  <c r="R683" i="7"/>
  <c r="Q683" i="7"/>
  <c r="O683" i="7"/>
  <c r="N683" i="7"/>
  <c r="M683" i="7"/>
  <c r="K683" i="7"/>
  <c r="J683" i="7"/>
  <c r="I683" i="7"/>
  <c r="P682" i="7"/>
  <c r="L682" i="7"/>
  <c r="H682" i="7"/>
  <c r="S681" i="7"/>
  <c r="R681" i="7"/>
  <c r="Q681" i="7"/>
  <c r="O681" i="7"/>
  <c r="N681" i="7"/>
  <c r="M681" i="7"/>
  <c r="K681" i="7"/>
  <c r="J681" i="7"/>
  <c r="I681" i="7"/>
  <c r="P680" i="7"/>
  <c r="L680" i="7"/>
  <c r="H680" i="7"/>
  <c r="N671" i="7"/>
  <c r="M671" i="7"/>
  <c r="L671" i="7"/>
  <c r="J671" i="7"/>
  <c r="I671" i="7"/>
  <c r="H671" i="7"/>
  <c r="N670" i="7"/>
  <c r="M670" i="7"/>
  <c r="L670" i="7"/>
  <c r="J670" i="7"/>
  <c r="I670" i="7"/>
  <c r="H670" i="7"/>
  <c r="R669" i="7"/>
  <c r="Q669" i="7"/>
  <c r="P669" i="7"/>
  <c r="K669" i="7"/>
  <c r="G669" i="7"/>
  <c r="N668" i="7"/>
  <c r="M668" i="7"/>
  <c r="L668" i="7"/>
  <c r="J668" i="7"/>
  <c r="I668" i="7"/>
  <c r="H668" i="7"/>
  <c r="R667" i="7"/>
  <c r="Q667" i="7"/>
  <c r="P667" i="7"/>
  <c r="K667" i="7"/>
  <c r="G667" i="7"/>
  <c r="N666" i="7"/>
  <c r="M666" i="7"/>
  <c r="L666" i="7"/>
  <c r="J666" i="7"/>
  <c r="I666" i="7"/>
  <c r="H666" i="7"/>
  <c r="R665" i="7"/>
  <c r="Q665" i="7"/>
  <c r="P665" i="7"/>
  <c r="K665" i="7"/>
  <c r="G665" i="7"/>
  <c r="N664" i="7"/>
  <c r="M664" i="7"/>
  <c r="L664" i="7"/>
  <c r="J664" i="7"/>
  <c r="I664" i="7"/>
  <c r="H664" i="7"/>
  <c r="R663" i="7"/>
  <c r="Q663" i="7"/>
  <c r="P663" i="7"/>
  <c r="K663" i="7"/>
  <c r="G663" i="7"/>
  <c r="N662" i="7"/>
  <c r="M662" i="7"/>
  <c r="L662" i="7"/>
  <c r="J662" i="7"/>
  <c r="I662" i="7"/>
  <c r="H662" i="7"/>
  <c r="R661" i="7"/>
  <c r="Q661" i="7"/>
  <c r="P661" i="7"/>
  <c r="K661" i="7"/>
  <c r="G661" i="7"/>
  <c r="N660" i="7"/>
  <c r="M660" i="7"/>
  <c r="L660" i="7"/>
  <c r="J660" i="7"/>
  <c r="I660" i="7"/>
  <c r="H660" i="7"/>
  <c r="R659" i="7"/>
  <c r="Q659" i="7"/>
  <c r="P659" i="7"/>
  <c r="K659" i="7"/>
  <c r="G659" i="7"/>
  <c r="N658" i="7"/>
  <c r="M658" i="7"/>
  <c r="L658" i="7"/>
  <c r="J658" i="7"/>
  <c r="I658" i="7"/>
  <c r="H658" i="7"/>
  <c r="R657" i="7"/>
  <c r="Q657" i="7"/>
  <c r="P657" i="7"/>
  <c r="K657" i="7"/>
  <c r="G657" i="7"/>
  <c r="N656" i="7"/>
  <c r="M656" i="7"/>
  <c r="L656" i="7"/>
  <c r="J656" i="7"/>
  <c r="I656" i="7"/>
  <c r="H656" i="7"/>
  <c r="R655" i="7"/>
  <c r="Q655" i="7"/>
  <c r="P655" i="7"/>
  <c r="K655" i="7"/>
  <c r="G655" i="7"/>
  <c r="N654" i="7"/>
  <c r="M654" i="7"/>
  <c r="L654" i="7"/>
  <c r="J654" i="7"/>
  <c r="I654" i="7"/>
  <c r="H654" i="7"/>
  <c r="R653" i="7"/>
  <c r="Q653" i="7"/>
  <c r="P653" i="7"/>
  <c r="K653" i="7"/>
  <c r="G653" i="7"/>
  <c r="Q645" i="7"/>
  <c r="P645" i="7"/>
  <c r="O645" i="7"/>
  <c r="M645" i="7"/>
  <c r="L645" i="7"/>
  <c r="K645" i="7"/>
  <c r="I645" i="7"/>
  <c r="H645" i="7"/>
  <c r="G645" i="7"/>
  <c r="Q644" i="7"/>
  <c r="P644" i="7"/>
  <c r="O644" i="7"/>
  <c r="M644" i="7"/>
  <c r="L644" i="7"/>
  <c r="K644" i="7"/>
  <c r="I644" i="7"/>
  <c r="H644" i="7"/>
  <c r="G644" i="7"/>
  <c r="N643" i="7"/>
  <c r="J643" i="7"/>
  <c r="F643" i="7"/>
  <c r="Q642" i="7"/>
  <c r="P642" i="7"/>
  <c r="O642" i="7"/>
  <c r="M642" i="7"/>
  <c r="L642" i="7"/>
  <c r="K642" i="7"/>
  <c r="I642" i="7"/>
  <c r="H642" i="7"/>
  <c r="G642" i="7"/>
  <c r="N641" i="7"/>
  <c r="J641" i="7"/>
  <c r="F641" i="7"/>
  <c r="Q640" i="7"/>
  <c r="P640" i="7"/>
  <c r="O640" i="7"/>
  <c r="M640" i="7"/>
  <c r="L640" i="7"/>
  <c r="K640" i="7"/>
  <c r="I640" i="7"/>
  <c r="H640" i="7"/>
  <c r="G640" i="7"/>
  <c r="N639" i="7"/>
  <c r="J639" i="7"/>
  <c r="F639" i="7"/>
  <c r="Q638" i="7"/>
  <c r="P638" i="7"/>
  <c r="O638" i="7"/>
  <c r="M638" i="7"/>
  <c r="L638" i="7"/>
  <c r="K638" i="7"/>
  <c r="I638" i="7"/>
  <c r="H638" i="7"/>
  <c r="G638" i="7"/>
  <c r="N637" i="7"/>
  <c r="J637" i="7"/>
  <c r="F637" i="7"/>
  <c r="Q636" i="7"/>
  <c r="P636" i="7"/>
  <c r="O636" i="7"/>
  <c r="M636" i="7"/>
  <c r="L636" i="7"/>
  <c r="K636" i="7"/>
  <c r="I636" i="7"/>
  <c r="H636" i="7"/>
  <c r="G636" i="7"/>
  <c r="N635" i="7"/>
  <c r="J635" i="7"/>
  <c r="F635" i="7"/>
  <c r="Q627" i="7"/>
  <c r="P627" i="7"/>
  <c r="O627" i="7"/>
  <c r="M627" i="7"/>
  <c r="L627" i="7"/>
  <c r="K627" i="7"/>
  <c r="I627" i="7"/>
  <c r="H627" i="7"/>
  <c r="G627" i="7"/>
  <c r="Q626" i="7"/>
  <c r="P626" i="7"/>
  <c r="O626" i="7"/>
  <c r="M626" i="7"/>
  <c r="L626" i="7"/>
  <c r="K626" i="7"/>
  <c r="I626" i="7"/>
  <c r="H626" i="7"/>
  <c r="G626" i="7"/>
  <c r="N625" i="7"/>
  <c r="J625" i="7"/>
  <c r="F625" i="7"/>
  <c r="Q624" i="7"/>
  <c r="P624" i="7"/>
  <c r="O624" i="7"/>
  <c r="M624" i="7"/>
  <c r="L624" i="7"/>
  <c r="K624" i="7"/>
  <c r="I624" i="7"/>
  <c r="H624" i="7"/>
  <c r="G624" i="7"/>
  <c r="N623" i="7"/>
  <c r="J623" i="7"/>
  <c r="F623" i="7"/>
  <c r="Q614" i="7"/>
  <c r="P614" i="7"/>
  <c r="O614" i="7"/>
  <c r="M614" i="7"/>
  <c r="L614" i="7"/>
  <c r="K614" i="7"/>
  <c r="I614" i="7"/>
  <c r="H614" i="7"/>
  <c r="G614" i="7"/>
  <c r="Q613" i="7"/>
  <c r="P613" i="7"/>
  <c r="O613" i="7"/>
  <c r="M613" i="7"/>
  <c r="L613" i="7"/>
  <c r="K613" i="7"/>
  <c r="I613" i="7"/>
  <c r="H613" i="7"/>
  <c r="G613" i="7"/>
  <c r="N612" i="7"/>
  <c r="J612" i="7"/>
  <c r="F612" i="7"/>
  <c r="Q611" i="7"/>
  <c r="P611" i="7"/>
  <c r="O611" i="7"/>
  <c r="M611" i="7"/>
  <c r="L611" i="7"/>
  <c r="K611" i="7"/>
  <c r="I611" i="7"/>
  <c r="H611" i="7"/>
  <c r="G611" i="7"/>
  <c r="N610" i="7"/>
  <c r="J610" i="7"/>
  <c r="F610" i="7"/>
  <c r="Q609" i="7"/>
  <c r="P609" i="7"/>
  <c r="O609" i="7"/>
  <c r="M609" i="7"/>
  <c r="L609" i="7"/>
  <c r="K609" i="7"/>
  <c r="I609" i="7"/>
  <c r="H609" i="7"/>
  <c r="G609" i="7"/>
  <c r="N608" i="7"/>
  <c r="J608" i="7"/>
  <c r="F608" i="7"/>
  <c r="Q607" i="7"/>
  <c r="P607" i="7"/>
  <c r="O607" i="7"/>
  <c r="M607" i="7"/>
  <c r="L607" i="7"/>
  <c r="K607" i="7"/>
  <c r="I607" i="7"/>
  <c r="H607" i="7"/>
  <c r="G607" i="7"/>
  <c r="N606" i="7"/>
  <c r="J606" i="7"/>
  <c r="F606" i="7"/>
  <c r="Q598" i="7"/>
  <c r="P598" i="7"/>
  <c r="O598" i="7"/>
  <c r="M598" i="7"/>
  <c r="L598" i="7"/>
  <c r="K598" i="7"/>
  <c r="I598" i="7"/>
  <c r="H598" i="7"/>
  <c r="G598" i="7"/>
  <c r="Q597" i="7"/>
  <c r="P597" i="7"/>
  <c r="O597" i="7"/>
  <c r="M597" i="7"/>
  <c r="L597" i="7"/>
  <c r="K597" i="7"/>
  <c r="I597" i="7"/>
  <c r="H597" i="7"/>
  <c r="G597" i="7"/>
  <c r="N596" i="7"/>
  <c r="J596" i="7"/>
  <c r="F596" i="7"/>
  <c r="Q595" i="7"/>
  <c r="P595" i="7"/>
  <c r="O595" i="7"/>
  <c r="M595" i="7"/>
  <c r="L595" i="7"/>
  <c r="K595" i="7"/>
  <c r="I595" i="7"/>
  <c r="H595" i="7"/>
  <c r="G595" i="7"/>
  <c r="N594" i="7"/>
  <c r="J594" i="7"/>
  <c r="F594" i="7"/>
  <c r="Q593" i="7"/>
  <c r="P593" i="7"/>
  <c r="O593" i="7"/>
  <c r="M593" i="7"/>
  <c r="L593" i="7"/>
  <c r="K593" i="7"/>
  <c r="I593" i="7"/>
  <c r="H593" i="7"/>
  <c r="G593" i="7"/>
  <c r="N592" i="7"/>
  <c r="J592" i="7"/>
  <c r="F592" i="7"/>
  <c r="Q591" i="7"/>
  <c r="P591" i="7"/>
  <c r="O591" i="7"/>
  <c r="M591" i="7"/>
  <c r="L591" i="7"/>
  <c r="K591" i="7"/>
  <c r="I591" i="7"/>
  <c r="H591" i="7"/>
  <c r="G591" i="7"/>
  <c r="N590" i="7"/>
  <c r="J590" i="7"/>
  <c r="F590" i="7"/>
  <c r="Q582" i="7"/>
  <c r="P582" i="7"/>
  <c r="O582" i="7"/>
  <c r="M582" i="7"/>
  <c r="L582" i="7"/>
  <c r="K582" i="7"/>
  <c r="I582" i="7"/>
  <c r="H582" i="7"/>
  <c r="G582" i="7"/>
  <c r="Q581" i="7"/>
  <c r="P581" i="7"/>
  <c r="O581" i="7"/>
  <c r="M581" i="7"/>
  <c r="L581" i="7"/>
  <c r="K581" i="7"/>
  <c r="I581" i="7"/>
  <c r="H581" i="7"/>
  <c r="G581" i="7"/>
  <c r="N580" i="7"/>
  <c r="J580" i="7"/>
  <c r="F580" i="7"/>
  <c r="Q579" i="7"/>
  <c r="P579" i="7"/>
  <c r="O579" i="7"/>
  <c r="M579" i="7"/>
  <c r="L579" i="7"/>
  <c r="K579" i="7"/>
  <c r="I579" i="7"/>
  <c r="H579" i="7"/>
  <c r="G579" i="7"/>
  <c r="N578" i="7"/>
  <c r="J578" i="7"/>
  <c r="F578" i="7"/>
  <c r="Q577" i="7"/>
  <c r="P577" i="7"/>
  <c r="O577" i="7"/>
  <c r="M577" i="7"/>
  <c r="L577" i="7"/>
  <c r="K577" i="7"/>
  <c r="I577" i="7"/>
  <c r="H577" i="7"/>
  <c r="G577" i="7"/>
  <c r="N576" i="7"/>
  <c r="J576" i="7"/>
  <c r="F576" i="7"/>
  <c r="Q575" i="7"/>
  <c r="P575" i="7"/>
  <c r="O575" i="7"/>
  <c r="M575" i="7"/>
  <c r="L575" i="7"/>
  <c r="K575" i="7"/>
  <c r="I575" i="7"/>
  <c r="H575" i="7"/>
  <c r="G575" i="7"/>
  <c r="N574" i="7"/>
  <c r="J574" i="7"/>
  <c r="F574" i="7"/>
  <c r="Q566" i="7"/>
  <c r="P566" i="7"/>
  <c r="O566" i="7"/>
  <c r="M566" i="7"/>
  <c r="L566" i="7"/>
  <c r="K566" i="7"/>
  <c r="I566" i="7"/>
  <c r="H566" i="7"/>
  <c r="G566" i="7"/>
  <c r="Q565" i="7"/>
  <c r="P565" i="7"/>
  <c r="O565" i="7"/>
  <c r="M565" i="7"/>
  <c r="L565" i="7"/>
  <c r="K565" i="7"/>
  <c r="I565" i="7"/>
  <c r="H565" i="7"/>
  <c r="G565" i="7"/>
  <c r="N564" i="7"/>
  <c r="J564" i="7"/>
  <c r="F564" i="7"/>
  <c r="Q563" i="7"/>
  <c r="P563" i="7"/>
  <c r="O563" i="7"/>
  <c r="M563" i="7"/>
  <c r="L563" i="7"/>
  <c r="K563" i="7"/>
  <c r="I563" i="7"/>
  <c r="H563" i="7"/>
  <c r="G563" i="7"/>
  <c r="N562" i="7"/>
  <c r="J562" i="7"/>
  <c r="F562" i="7"/>
  <c r="Q561" i="7"/>
  <c r="P561" i="7"/>
  <c r="O561" i="7"/>
  <c r="M561" i="7"/>
  <c r="L561" i="7"/>
  <c r="K561" i="7"/>
  <c r="I561" i="7"/>
  <c r="H561" i="7"/>
  <c r="G561" i="7"/>
  <c r="N560" i="7"/>
  <c r="J560" i="7"/>
  <c r="F560" i="7"/>
  <c r="Q559" i="7"/>
  <c r="P559" i="7"/>
  <c r="O559" i="7"/>
  <c r="M559" i="7"/>
  <c r="L559" i="7"/>
  <c r="K559" i="7"/>
  <c r="I559" i="7"/>
  <c r="H559" i="7"/>
  <c r="G559" i="7"/>
  <c r="N558" i="7"/>
  <c r="J558" i="7"/>
  <c r="F558" i="7"/>
  <c r="Q550" i="7"/>
  <c r="P550" i="7"/>
  <c r="O550" i="7"/>
  <c r="M550" i="7"/>
  <c r="L550" i="7"/>
  <c r="K550" i="7"/>
  <c r="I550" i="7"/>
  <c r="H550" i="7"/>
  <c r="G550" i="7"/>
  <c r="Q549" i="7"/>
  <c r="P549" i="7"/>
  <c r="O549" i="7"/>
  <c r="M549" i="7"/>
  <c r="L549" i="7"/>
  <c r="K549" i="7"/>
  <c r="I549" i="7"/>
  <c r="H549" i="7"/>
  <c r="G549" i="7"/>
  <c r="N548" i="7"/>
  <c r="J548" i="7"/>
  <c r="F548" i="7"/>
  <c r="Q547" i="7"/>
  <c r="P547" i="7"/>
  <c r="O547" i="7"/>
  <c r="M547" i="7"/>
  <c r="L547" i="7"/>
  <c r="K547" i="7"/>
  <c r="I547" i="7"/>
  <c r="H547" i="7"/>
  <c r="G547" i="7"/>
  <c r="N546" i="7"/>
  <c r="J546" i="7"/>
  <c r="F546" i="7"/>
  <c r="Q545" i="7"/>
  <c r="P545" i="7"/>
  <c r="O545" i="7"/>
  <c r="M545" i="7"/>
  <c r="L545" i="7"/>
  <c r="K545" i="7"/>
  <c r="I545" i="7"/>
  <c r="H545" i="7"/>
  <c r="G545" i="7"/>
  <c r="N544" i="7"/>
  <c r="J544" i="7"/>
  <c r="F544" i="7"/>
  <c r="Q543" i="7"/>
  <c r="P543" i="7"/>
  <c r="O543" i="7"/>
  <c r="M543" i="7"/>
  <c r="L543" i="7"/>
  <c r="K543" i="7"/>
  <c r="I543" i="7"/>
  <c r="H543" i="7"/>
  <c r="G543" i="7"/>
  <c r="N542" i="7"/>
  <c r="J542" i="7"/>
  <c r="F542" i="7"/>
  <c r="Q534" i="7"/>
  <c r="P534" i="7"/>
  <c r="O534" i="7"/>
  <c r="M534" i="7"/>
  <c r="L534" i="7"/>
  <c r="K534" i="7"/>
  <c r="I534" i="7"/>
  <c r="H534" i="7"/>
  <c r="G534" i="7"/>
  <c r="Q533" i="7"/>
  <c r="P533" i="7"/>
  <c r="O533" i="7"/>
  <c r="M533" i="7"/>
  <c r="L533" i="7"/>
  <c r="K533" i="7"/>
  <c r="I533" i="7"/>
  <c r="H533" i="7"/>
  <c r="G533" i="7"/>
  <c r="N532" i="7"/>
  <c r="J532" i="7"/>
  <c r="F532" i="7"/>
  <c r="Q531" i="7"/>
  <c r="P531" i="7"/>
  <c r="O531" i="7"/>
  <c r="M531" i="7"/>
  <c r="L531" i="7"/>
  <c r="K531" i="7"/>
  <c r="I531" i="7"/>
  <c r="H531" i="7"/>
  <c r="G531" i="7"/>
  <c r="N530" i="7"/>
  <c r="J530" i="7"/>
  <c r="F530" i="7"/>
  <c r="Q529" i="7"/>
  <c r="P529" i="7"/>
  <c r="O529" i="7"/>
  <c r="M529" i="7"/>
  <c r="L529" i="7"/>
  <c r="K529" i="7"/>
  <c r="I529" i="7"/>
  <c r="H529" i="7"/>
  <c r="G529" i="7"/>
  <c r="N528" i="7"/>
  <c r="J528" i="7"/>
  <c r="F528" i="7"/>
  <c r="Q527" i="7"/>
  <c r="P527" i="7"/>
  <c r="O527" i="7"/>
  <c r="M527" i="7"/>
  <c r="L527" i="7"/>
  <c r="K527" i="7"/>
  <c r="I527" i="7"/>
  <c r="H527" i="7"/>
  <c r="G527" i="7"/>
  <c r="N526" i="7"/>
  <c r="J526" i="7"/>
  <c r="F526" i="7"/>
  <c r="Q518" i="7"/>
  <c r="P518" i="7"/>
  <c r="O518" i="7"/>
  <c r="M518" i="7"/>
  <c r="L518" i="7"/>
  <c r="K518" i="7"/>
  <c r="I518" i="7"/>
  <c r="H518" i="7"/>
  <c r="G518" i="7"/>
  <c r="Q517" i="7"/>
  <c r="P517" i="7"/>
  <c r="O517" i="7"/>
  <c r="M517" i="7"/>
  <c r="L517" i="7"/>
  <c r="K517" i="7"/>
  <c r="I517" i="7"/>
  <c r="H517" i="7"/>
  <c r="G517" i="7"/>
  <c r="N516" i="7"/>
  <c r="J516" i="7"/>
  <c r="F516" i="7"/>
  <c r="Q515" i="7"/>
  <c r="P515" i="7"/>
  <c r="O515" i="7"/>
  <c r="M515" i="7"/>
  <c r="L515" i="7"/>
  <c r="K515" i="7"/>
  <c r="I515" i="7"/>
  <c r="H515" i="7"/>
  <c r="G515" i="7"/>
  <c r="N514" i="7"/>
  <c r="J514" i="7"/>
  <c r="F514" i="7"/>
  <c r="Q513" i="7"/>
  <c r="P513" i="7"/>
  <c r="O513" i="7"/>
  <c r="M513" i="7"/>
  <c r="L513" i="7"/>
  <c r="K513" i="7"/>
  <c r="I513" i="7"/>
  <c r="H513" i="7"/>
  <c r="G513" i="7"/>
  <c r="N512" i="7"/>
  <c r="J512" i="7"/>
  <c r="F512" i="7"/>
  <c r="Q511" i="7"/>
  <c r="P511" i="7"/>
  <c r="O511" i="7"/>
  <c r="M511" i="7"/>
  <c r="L511" i="7"/>
  <c r="K511" i="7"/>
  <c r="I511" i="7"/>
  <c r="H511" i="7"/>
  <c r="G511" i="7"/>
  <c r="N510" i="7"/>
  <c r="J510" i="7"/>
  <c r="F510" i="7"/>
  <c r="M791" i="7" l="1"/>
  <c r="Q791" i="7"/>
  <c r="J842" i="7"/>
  <c r="N626" i="7"/>
  <c r="L826" i="7"/>
  <c r="L790" i="7"/>
  <c r="N511" i="7"/>
  <c r="P519" i="7"/>
  <c r="J527" i="7"/>
  <c r="F550" i="7"/>
  <c r="K583" i="7"/>
  <c r="I599" i="7"/>
  <c r="O653" i="7"/>
  <c r="N791" i="7"/>
  <c r="P834" i="7"/>
  <c r="R842" i="7"/>
  <c r="H783" i="7"/>
  <c r="O791" i="7"/>
  <c r="H840" i="7"/>
  <c r="O655" i="7"/>
  <c r="P787" i="7"/>
  <c r="H836" i="7"/>
  <c r="L683" i="7"/>
  <c r="O744" i="7"/>
  <c r="I791" i="7"/>
  <c r="R791" i="7"/>
  <c r="P785" i="7"/>
  <c r="P789" i="7"/>
  <c r="K842" i="7"/>
  <c r="L828" i="7"/>
  <c r="L832" i="7"/>
  <c r="L840" i="7"/>
  <c r="P781" i="7"/>
  <c r="P783" i="7"/>
  <c r="Q842" i="7"/>
  <c r="L834" i="7"/>
  <c r="R654" i="7"/>
  <c r="H785" i="7"/>
  <c r="S842" i="7"/>
  <c r="I842" i="7"/>
  <c r="L777" i="7"/>
  <c r="L781" i="7"/>
  <c r="H832" i="7"/>
  <c r="H519" i="7"/>
  <c r="N550" i="7"/>
  <c r="L730" i="7"/>
  <c r="L738" i="7"/>
  <c r="J791" i="7"/>
  <c r="S791" i="7"/>
  <c r="P828" i="7"/>
  <c r="P836" i="7"/>
  <c r="P840" i="7"/>
  <c r="I646" i="7"/>
  <c r="O657" i="7"/>
  <c r="N699" i="7"/>
  <c r="R744" i="7"/>
  <c r="K791" i="7"/>
  <c r="H775" i="7"/>
  <c r="H787" i="7"/>
  <c r="N842" i="7"/>
  <c r="M842" i="7"/>
  <c r="H789" i="7"/>
  <c r="L628" i="7"/>
  <c r="G628" i="7"/>
  <c r="K646" i="7"/>
  <c r="L773" i="7"/>
  <c r="L775" i="7"/>
  <c r="L779" i="7"/>
  <c r="L787" i="7"/>
  <c r="H834" i="7"/>
  <c r="O842" i="7"/>
  <c r="H838" i="7"/>
  <c r="P830" i="7"/>
  <c r="P838" i="7"/>
  <c r="P832" i="7"/>
  <c r="H841" i="7"/>
  <c r="P841" i="7"/>
  <c r="H826" i="7"/>
  <c r="P826" i="7"/>
  <c r="H830" i="7"/>
  <c r="H828" i="7"/>
  <c r="L836" i="7"/>
  <c r="L841" i="7"/>
  <c r="L838" i="7"/>
  <c r="L830" i="7"/>
  <c r="P790" i="7"/>
  <c r="H779" i="7"/>
  <c r="P779" i="7"/>
  <c r="H781" i="7"/>
  <c r="L789" i="7"/>
  <c r="H790" i="7"/>
  <c r="H777" i="7"/>
  <c r="P777" i="7"/>
  <c r="L785" i="7"/>
  <c r="L783" i="7"/>
  <c r="H773" i="7"/>
  <c r="P773" i="7"/>
  <c r="P775" i="7"/>
  <c r="Q656" i="7"/>
  <c r="O661" i="7"/>
  <c r="H738" i="7"/>
  <c r="M744" i="7"/>
  <c r="J640" i="7"/>
  <c r="J642" i="7"/>
  <c r="G664" i="7"/>
  <c r="O667" i="7"/>
  <c r="P695" i="7"/>
  <c r="Q744" i="7"/>
  <c r="L734" i="7"/>
  <c r="N744" i="7"/>
  <c r="F627" i="7"/>
  <c r="P730" i="7"/>
  <c r="P738" i="7"/>
  <c r="H742" i="7"/>
  <c r="P615" i="7"/>
  <c r="J624" i="7"/>
  <c r="M628" i="7"/>
  <c r="H628" i="7"/>
  <c r="O699" i="7"/>
  <c r="H693" i="7"/>
  <c r="I744" i="7"/>
  <c r="S744" i="7"/>
  <c r="L740" i="7"/>
  <c r="L742" i="7"/>
  <c r="F534" i="7"/>
  <c r="M535" i="7"/>
  <c r="L551" i="7"/>
  <c r="I583" i="7"/>
  <c r="J577" i="7"/>
  <c r="H599" i="7"/>
  <c r="F593" i="7"/>
  <c r="G615" i="7"/>
  <c r="Q654" i="7"/>
  <c r="J744" i="7"/>
  <c r="H736" i="7"/>
  <c r="P742" i="7"/>
  <c r="K519" i="7"/>
  <c r="F624" i="7"/>
  <c r="R671" i="7"/>
  <c r="O659" i="7"/>
  <c r="K744" i="7"/>
  <c r="H740" i="7"/>
  <c r="G519" i="7"/>
  <c r="Q519" i="7"/>
  <c r="N534" i="7"/>
  <c r="P535" i="7"/>
  <c r="J550" i="7"/>
  <c r="L583" i="7"/>
  <c r="K599" i="7"/>
  <c r="I615" i="7"/>
  <c r="N636" i="7"/>
  <c r="N644" i="7"/>
  <c r="O665" i="7"/>
  <c r="P736" i="7"/>
  <c r="H732" i="7"/>
  <c r="H730" i="7"/>
  <c r="H734" i="7"/>
  <c r="P734" i="7"/>
  <c r="H743" i="7"/>
  <c r="P743" i="7"/>
  <c r="L736" i="7"/>
  <c r="L743" i="7"/>
  <c r="L732" i="7"/>
  <c r="P740" i="7"/>
  <c r="P732" i="7"/>
  <c r="J597" i="7"/>
  <c r="L646" i="7"/>
  <c r="N638" i="7"/>
  <c r="H672" i="7"/>
  <c r="R658" i="7"/>
  <c r="K660" i="7"/>
  <c r="O663" i="7"/>
  <c r="R668" i="7"/>
  <c r="K670" i="7"/>
  <c r="H687" i="7"/>
  <c r="J515" i="7"/>
  <c r="L695" i="7"/>
  <c r="Q628" i="7"/>
  <c r="F638" i="7"/>
  <c r="L698" i="7"/>
  <c r="H685" i="7"/>
  <c r="I519" i="7"/>
  <c r="J566" i="7"/>
  <c r="O567" i="7"/>
  <c r="F582" i="7"/>
  <c r="M583" i="7"/>
  <c r="L599" i="7"/>
  <c r="J627" i="7"/>
  <c r="J645" i="7"/>
  <c r="F640" i="7"/>
  <c r="G654" i="7"/>
  <c r="J672" i="7"/>
  <c r="P656" i="7"/>
  <c r="Q660" i="7"/>
  <c r="G662" i="7"/>
  <c r="R664" i="7"/>
  <c r="K666" i="7"/>
  <c r="Q670" i="7"/>
  <c r="P681" i="7"/>
  <c r="Q699" i="7"/>
  <c r="L685" i="7"/>
  <c r="L689" i="7"/>
  <c r="L693" i="7"/>
  <c r="Q668" i="7"/>
  <c r="M699" i="7"/>
  <c r="P691" i="7"/>
  <c r="G666" i="7"/>
  <c r="N559" i="7"/>
  <c r="P567" i="7"/>
  <c r="L615" i="7"/>
  <c r="I628" i="7"/>
  <c r="J626" i="7"/>
  <c r="J628" i="7" s="1"/>
  <c r="N642" i="7"/>
  <c r="O646" i="7"/>
  <c r="K671" i="7"/>
  <c r="L672" i="7"/>
  <c r="R656" i="7"/>
  <c r="R660" i="7"/>
  <c r="K662" i="7"/>
  <c r="I699" i="7"/>
  <c r="R699" i="7"/>
  <c r="P685" i="7"/>
  <c r="P693" i="7"/>
  <c r="P697" i="7"/>
  <c r="N611" i="7"/>
  <c r="Q662" i="7"/>
  <c r="L681" i="7"/>
  <c r="L687" i="7"/>
  <c r="G656" i="7"/>
  <c r="G670" i="7"/>
  <c r="P698" i="7"/>
  <c r="J549" i="7"/>
  <c r="G567" i="7"/>
  <c r="Q567" i="7"/>
  <c r="F614" i="7"/>
  <c r="M615" i="7"/>
  <c r="K628" i="7"/>
  <c r="O628" i="7"/>
  <c r="G646" i="7"/>
  <c r="P646" i="7"/>
  <c r="N640" i="7"/>
  <c r="F644" i="7"/>
  <c r="M672" i="7"/>
  <c r="J699" i="7"/>
  <c r="S699" i="7"/>
  <c r="F642" i="7"/>
  <c r="F517" i="7"/>
  <c r="M646" i="7"/>
  <c r="I672" i="7"/>
  <c r="Q664" i="7"/>
  <c r="P670" i="7"/>
  <c r="H697" i="7"/>
  <c r="L535" i="7"/>
  <c r="G535" i="7"/>
  <c r="K551" i="7"/>
  <c r="N543" i="7"/>
  <c r="H567" i="7"/>
  <c r="F566" i="7"/>
  <c r="G583" i="7"/>
  <c r="Q583" i="7"/>
  <c r="N591" i="7"/>
  <c r="J607" i="7"/>
  <c r="O615" i="7"/>
  <c r="F626" i="7"/>
  <c r="P628" i="7"/>
  <c r="H646" i="7"/>
  <c r="Q646" i="7"/>
  <c r="J638" i="7"/>
  <c r="P654" i="7"/>
  <c r="N672" i="7"/>
  <c r="K658" i="7"/>
  <c r="P662" i="7"/>
  <c r="R666" i="7"/>
  <c r="K668" i="7"/>
  <c r="K699" i="7"/>
  <c r="H698" i="7"/>
  <c r="H691" i="7"/>
  <c r="H695" i="7"/>
  <c r="O669" i="7"/>
  <c r="G671" i="7"/>
  <c r="P687" i="7"/>
  <c r="R670" i="7"/>
  <c r="P689" i="7"/>
  <c r="L697" i="7"/>
  <c r="P658" i="7"/>
  <c r="P666" i="7"/>
  <c r="P671" i="7"/>
  <c r="R662" i="7"/>
  <c r="K656" i="7"/>
  <c r="Q658" i="7"/>
  <c r="G660" i="7"/>
  <c r="K664" i="7"/>
  <c r="Q666" i="7"/>
  <c r="G668" i="7"/>
  <c r="Q671" i="7"/>
  <c r="H683" i="7"/>
  <c r="P683" i="7"/>
  <c r="L691" i="7"/>
  <c r="P664" i="7"/>
  <c r="K654" i="7"/>
  <c r="P660" i="7"/>
  <c r="P668" i="7"/>
  <c r="H681" i="7"/>
  <c r="H689" i="7"/>
  <c r="G658" i="7"/>
  <c r="F636" i="7"/>
  <c r="J644" i="7"/>
  <c r="F645" i="7"/>
  <c r="N645" i="7"/>
  <c r="N624" i="7"/>
  <c r="J636" i="7"/>
  <c r="N627" i="7"/>
  <c r="I535" i="7"/>
  <c r="N593" i="7"/>
  <c r="N597" i="7"/>
  <c r="N607" i="7"/>
  <c r="J609" i="7"/>
  <c r="N513" i="7"/>
  <c r="O551" i="7"/>
  <c r="J547" i="7"/>
  <c r="I567" i="7"/>
  <c r="J575" i="7"/>
  <c r="O583" i="7"/>
  <c r="F591" i="7"/>
  <c r="M599" i="7"/>
  <c r="F595" i="7"/>
  <c r="N598" i="7"/>
  <c r="Q615" i="7"/>
  <c r="L519" i="7"/>
  <c r="N517" i="7"/>
  <c r="H535" i="7"/>
  <c r="G551" i="7"/>
  <c r="P551" i="7"/>
  <c r="K567" i="7"/>
  <c r="N561" i="7"/>
  <c r="N582" i="7"/>
  <c r="P583" i="7"/>
  <c r="N581" i="7"/>
  <c r="J598" i="7"/>
  <c r="O599" i="7"/>
  <c r="F598" i="7"/>
  <c r="F607" i="7"/>
  <c r="H615" i="7"/>
  <c r="F613" i="7"/>
  <c r="F511" i="7"/>
  <c r="M519" i="7"/>
  <c r="F515" i="7"/>
  <c r="J529" i="7"/>
  <c r="O535" i="7"/>
  <c r="J533" i="7"/>
  <c r="H551" i="7"/>
  <c r="Q551" i="7"/>
  <c r="L567" i="7"/>
  <c r="P599" i="7"/>
  <c r="J614" i="7"/>
  <c r="J613" i="7"/>
  <c r="J518" i="7"/>
  <c r="O519" i="7"/>
  <c r="K535" i="7"/>
  <c r="N529" i="7"/>
  <c r="I551" i="7"/>
  <c r="F543" i="7"/>
  <c r="F549" i="7"/>
  <c r="F559" i="7"/>
  <c r="M567" i="7"/>
  <c r="F563" i="7"/>
  <c r="N566" i="7"/>
  <c r="H583" i="7"/>
  <c r="G599" i="7"/>
  <c r="Q599" i="7"/>
  <c r="K615" i="7"/>
  <c r="N613" i="7"/>
  <c r="F565" i="7"/>
  <c r="Q535" i="7"/>
  <c r="J543" i="7"/>
  <c r="M551" i="7"/>
  <c r="F597" i="7"/>
  <c r="N527" i="7"/>
  <c r="N549" i="7"/>
  <c r="J565" i="7"/>
  <c r="F611" i="7"/>
  <c r="N614" i="7"/>
  <c r="J611" i="7"/>
  <c r="F609" i="7"/>
  <c r="N609" i="7"/>
  <c r="J563" i="7"/>
  <c r="F579" i="7"/>
  <c r="N579" i="7"/>
  <c r="J595" i="7"/>
  <c r="J561" i="7"/>
  <c r="F577" i="7"/>
  <c r="N577" i="7"/>
  <c r="J593" i="7"/>
  <c r="F581" i="7"/>
  <c r="J582" i="7"/>
  <c r="J559" i="7"/>
  <c r="F575" i="7"/>
  <c r="N575" i="7"/>
  <c r="J591" i="7"/>
  <c r="N565" i="7"/>
  <c r="J581" i="7"/>
  <c r="N563" i="7"/>
  <c r="J579" i="7"/>
  <c r="N595" i="7"/>
  <c r="F561" i="7"/>
  <c r="F531" i="7"/>
  <c r="N531" i="7"/>
  <c r="F533" i="7"/>
  <c r="N533" i="7"/>
  <c r="J534" i="7"/>
  <c r="F529" i="7"/>
  <c r="J545" i="7"/>
  <c r="F527" i="7"/>
  <c r="J531" i="7"/>
  <c r="F547" i="7"/>
  <c r="N547" i="7"/>
  <c r="F545" i="7"/>
  <c r="N545" i="7"/>
  <c r="J517" i="7"/>
  <c r="F518" i="7"/>
  <c r="N518" i="7"/>
  <c r="J513" i="7"/>
  <c r="J511" i="7"/>
  <c r="N515" i="7"/>
  <c r="F513" i="7"/>
  <c r="N628" i="7" l="1"/>
  <c r="N615" i="7"/>
  <c r="F519" i="7"/>
  <c r="F646" i="7"/>
  <c r="P842" i="7"/>
  <c r="L791" i="7"/>
  <c r="H842" i="7"/>
  <c r="F567" i="7"/>
  <c r="L842" i="7"/>
  <c r="P791" i="7"/>
  <c r="H791" i="7"/>
  <c r="F628" i="7"/>
  <c r="N646" i="7"/>
  <c r="P744" i="7"/>
  <c r="J551" i="7"/>
  <c r="H744" i="7"/>
  <c r="G672" i="7"/>
  <c r="L744" i="7"/>
  <c r="N519" i="7"/>
  <c r="P699" i="7"/>
  <c r="J519" i="7"/>
  <c r="N535" i="7"/>
  <c r="J599" i="7"/>
  <c r="J615" i="7"/>
  <c r="J646" i="7"/>
  <c r="R672" i="7"/>
  <c r="F599" i="7"/>
  <c r="H699" i="7"/>
  <c r="O670" i="7"/>
  <c r="Q672" i="7"/>
  <c r="N599" i="7"/>
  <c r="P672" i="7"/>
  <c r="L699" i="7"/>
  <c r="J583" i="7"/>
  <c r="K672" i="7"/>
  <c r="O660" i="7"/>
  <c r="O656" i="7"/>
  <c r="O664" i="7"/>
  <c r="O662" i="7"/>
  <c r="O668" i="7"/>
  <c r="O654" i="7"/>
  <c r="O658" i="7"/>
  <c r="O666" i="7"/>
  <c r="O671" i="7"/>
  <c r="N567" i="7"/>
  <c r="F551" i="7"/>
  <c r="N551" i="7"/>
  <c r="J535" i="7"/>
  <c r="F615" i="7"/>
  <c r="J567" i="7"/>
  <c r="N583" i="7"/>
  <c r="F583" i="7"/>
  <c r="F535" i="7"/>
  <c r="O672" i="7" l="1"/>
  <c r="Q501" i="7" l="1"/>
  <c r="P501" i="7"/>
  <c r="O501" i="7"/>
  <c r="Q500" i="7"/>
  <c r="P500" i="7"/>
  <c r="O500" i="7"/>
  <c r="N499" i="7"/>
  <c r="Q498" i="7"/>
  <c r="P498" i="7"/>
  <c r="O498" i="7"/>
  <c r="N497" i="7"/>
  <c r="Q496" i="7"/>
  <c r="P496" i="7"/>
  <c r="O496" i="7"/>
  <c r="N495" i="7"/>
  <c r="Q494" i="7"/>
  <c r="P494" i="7"/>
  <c r="O494" i="7"/>
  <c r="N493" i="7"/>
  <c r="Q492" i="7"/>
  <c r="P492" i="7"/>
  <c r="O492" i="7"/>
  <c r="N491" i="7"/>
  <c r="P483" i="7"/>
  <c r="M472" i="7"/>
  <c r="R483" i="7"/>
  <c r="Q483" i="7"/>
  <c r="N483" i="7"/>
  <c r="M483" i="7"/>
  <c r="L483" i="7"/>
  <c r="R476" i="7"/>
  <c r="Q476" i="7"/>
  <c r="P476" i="7"/>
  <c r="R478" i="7"/>
  <c r="Q478" i="7"/>
  <c r="P478" i="7"/>
  <c r="R480" i="7"/>
  <c r="Q480" i="7"/>
  <c r="P480" i="7"/>
  <c r="R482" i="7"/>
  <c r="Q482" i="7"/>
  <c r="P482" i="7"/>
  <c r="N482" i="7"/>
  <c r="M482" i="7"/>
  <c r="L482" i="7"/>
  <c r="N480" i="7"/>
  <c r="M480" i="7"/>
  <c r="L480" i="7"/>
  <c r="N478" i="7"/>
  <c r="M478" i="7"/>
  <c r="L478" i="7"/>
  <c r="N476" i="7"/>
  <c r="M476" i="7"/>
  <c r="L476" i="7"/>
  <c r="N474" i="7"/>
  <c r="M474" i="7"/>
  <c r="L474" i="7"/>
  <c r="R474" i="7"/>
  <c r="Q474" i="7"/>
  <c r="P474" i="7"/>
  <c r="R472" i="7"/>
  <c r="Q472" i="7"/>
  <c r="P472" i="7"/>
  <c r="N472" i="7"/>
  <c r="L472" i="7"/>
  <c r="J483" i="7"/>
  <c r="I483" i="7"/>
  <c r="H483" i="7"/>
  <c r="J482" i="7"/>
  <c r="I482" i="7"/>
  <c r="H482" i="7"/>
  <c r="J480" i="7"/>
  <c r="I480" i="7"/>
  <c r="H480" i="7"/>
  <c r="J478" i="7"/>
  <c r="I478" i="7"/>
  <c r="H478" i="7"/>
  <c r="J476" i="7"/>
  <c r="I476" i="7"/>
  <c r="H476" i="7"/>
  <c r="J474" i="7"/>
  <c r="I474" i="7"/>
  <c r="H474" i="7"/>
  <c r="J472" i="7"/>
  <c r="I472" i="7"/>
  <c r="H472" i="7"/>
  <c r="O481" i="7"/>
  <c r="O479" i="7"/>
  <c r="O477" i="7"/>
  <c r="O475" i="7"/>
  <c r="O473" i="7"/>
  <c r="O471" i="7"/>
  <c r="Q464" i="7"/>
  <c r="P464" i="7"/>
  <c r="O464" i="7"/>
  <c r="Q463" i="7"/>
  <c r="P463" i="7"/>
  <c r="O463" i="7"/>
  <c r="N462" i="7"/>
  <c r="Q461" i="7"/>
  <c r="P461" i="7"/>
  <c r="O461" i="7"/>
  <c r="N460" i="7"/>
  <c r="Q459" i="7"/>
  <c r="P459" i="7"/>
  <c r="O459" i="7"/>
  <c r="N458" i="7"/>
  <c r="Q457" i="7"/>
  <c r="P457" i="7"/>
  <c r="O457" i="7"/>
  <c r="N456" i="7"/>
  <c r="Q455" i="7"/>
  <c r="P455" i="7"/>
  <c r="O455" i="7"/>
  <c r="N454" i="7"/>
  <c r="Q453" i="7"/>
  <c r="P453" i="7"/>
  <c r="O453" i="7"/>
  <c r="N452" i="7"/>
  <c r="Q451" i="7"/>
  <c r="P451" i="7"/>
  <c r="O451" i="7"/>
  <c r="N450" i="7"/>
  <c r="Q443" i="7"/>
  <c r="P443" i="7"/>
  <c r="O443" i="7"/>
  <c r="Q442" i="7"/>
  <c r="P442" i="7"/>
  <c r="O442" i="7"/>
  <c r="N441" i="7"/>
  <c r="Q440" i="7"/>
  <c r="P440" i="7"/>
  <c r="O440" i="7"/>
  <c r="N439" i="7"/>
  <c r="Q438" i="7"/>
  <c r="P438" i="7"/>
  <c r="O438" i="7"/>
  <c r="N437" i="7"/>
  <c r="Q436" i="7"/>
  <c r="P436" i="7"/>
  <c r="O436" i="7"/>
  <c r="N435" i="7"/>
  <c r="R427" i="7"/>
  <c r="Q427" i="7"/>
  <c r="P427" i="7"/>
  <c r="R426" i="7"/>
  <c r="Q426" i="7"/>
  <c r="P426" i="7"/>
  <c r="O425" i="7"/>
  <c r="R424" i="7"/>
  <c r="Q424" i="7"/>
  <c r="P424" i="7"/>
  <c r="O423" i="7"/>
  <c r="R422" i="7"/>
  <c r="Q422" i="7"/>
  <c r="P422" i="7"/>
  <c r="O421" i="7"/>
  <c r="R420" i="7"/>
  <c r="Q420" i="7"/>
  <c r="P420" i="7"/>
  <c r="O419" i="7"/>
  <c r="R418" i="7"/>
  <c r="Q418" i="7"/>
  <c r="P418" i="7"/>
  <c r="O417" i="7"/>
  <c r="R416" i="7"/>
  <c r="Q416" i="7"/>
  <c r="P416" i="7"/>
  <c r="O415" i="7"/>
  <c r="R414" i="7"/>
  <c r="Q414" i="7"/>
  <c r="P414" i="7"/>
  <c r="O413" i="7"/>
  <c r="R412" i="7"/>
  <c r="Q412" i="7"/>
  <c r="P412" i="7"/>
  <c r="O411" i="7"/>
  <c r="N494" i="7" l="1"/>
  <c r="Q502" i="7"/>
  <c r="N496" i="7"/>
  <c r="O502" i="7"/>
  <c r="P502" i="7"/>
  <c r="N498" i="7"/>
  <c r="N492" i="7"/>
  <c r="N501" i="7"/>
  <c r="N500" i="7"/>
  <c r="N436" i="7"/>
  <c r="O482" i="7"/>
  <c r="N484" i="7"/>
  <c r="H484" i="7"/>
  <c r="Q484" i="7"/>
  <c r="N451" i="7"/>
  <c r="R484" i="7"/>
  <c r="O483" i="7"/>
  <c r="P484" i="7"/>
  <c r="O476" i="7"/>
  <c r="I484" i="7"/>
  <c r="O474" i="7"/>
  <c r="J484" i="7"/>
  <c r="L484" i="7"/>
  <c r="O478" i="7"/>
  <c r="O480" i="7"/>
  <c r="M484" i="7"/>
  <c r="O472" i="7"/>
  <c r="O465" i="7"/>
  <c r="N455" i="7"/>
  <c r="P465" i="7"/>
  <c r="N453" i="7"/>
  <c r="N461" i="7"/>
  <c r="N457" i="7"/>
  <c r="Q465" i="7"/>
  <c r="N463" i="7"/>
  <c r="N464" i="7"/>
  <c r="N459" i="7"/>
  <c r="N442" i="7"/>
  <c r="N443" i="7"/>
  <c r="O422" i="7"/>
  <c r="O418" i="7"/>
  <c r="O444" i="7"/>
  <c r="P444" i="7"/>
  <c r="R428" i="7"/>
  <c r="Q444" i="7"/>
  <c r="N440" i="7"/>
  <c r="N438" i="7"/>
  <c r="O412" i="7"/>
  <c r="O416" i="7"/>
  <c r="O414" i="7"/>
  <c r="O424" i="7"/>
  <c r="P428" i="7"/>
  <c r="Q428" i="7"/>
  <c r="O427" i="7"/>
  <c r="O426" i="7"/>
  <c r="O420" i="7"/>
  <c r="N502" i="7" l="1"/>
  <c r="O484" i="7"/>
  <c r="N465" i="7"/>
  <c r="O428" i="7"/>
  <c r="N444" i="7"/>
  <c r="Q383" i="7" l="1"/>
  <c r="P383" i="7"/>
  <c r="O383" i="7"/>
  <c r="Q382" i="7"/>
  <c r="P382" i="7"/>
  <c r="O382" i="7"/>
  <c r="N381" i="7"/>
  <c r="Q380" i="7"/>
  <c r="P380" i="7"/>
  <c r="O380" i="7"/>
  <c r="N379" i="7"/>
  <c r="Q378" i="7"/>
  <c r="P378" i="7"/>
  <c r="O378" i="7"/>
  <c r="N377" i="7"/>
  <c r="Q376" i="7"/>
  <c r="P376" i="7"/>
  <c r="O376" i="7"/>
  <c r="N375" i="7"/>
  <c r="R348" i="7"/>
  <c r="Q348" i="7"/>
  <c r="P348" i="7"/>
  <c r="R347" i="7"/>
  <c r="Q347" i="7"/>
  <c r="P347" i="7"/>
  <c r="O346" i="7"/>
  <c r="R345" i="7"/>
  <c r="Q345" i="7"/>
  <c r="P345" i="7"/>
  <c r="O344" i="7"/>
  <c r="R343" i="7"/>
  <c r="Q343" i="7"/>
  <c r="P343" i="7"/>
  <c r="O342" i="7"/>
  <c r="R341" i="7"/>
  <c r="Q341" i="7"/>
  <c r="P341" i="7"/>
  <c r="O340" i="7"/>
  <c r="R339" i="7"/>
  <c r="Q339" i="7"/>
  <c r="P339" i="7"/>
  <c r="O338" i="7"/>
  <c r="R337" i="7"/>
  <c r="Q337" i="7"/>
  <c r="P337" i="7"/>
  <c r="O336" i="7"/>
  <c r="Q327" i="7"/>
  <c r="P327" i="7"/>
  <c r="O327" i="7"/>
  <c r="Q326" i="7"/>
  <c r="P326" i="7"/>
  <c r="O326" i="7"/>
  <c r="N325" i="7"/>
  <c r="Q324" i="7"/>
  <c r="P324" i="7"/>
  <c r="O324" i="7"/>
  <c r="N323" i="7"/>
  <c r="Q322" i="7"/>
  <c r="P322" i="7"/>
  <c r="O322" i="7"/>
  <c r="N321" i="7"/>
  <c r="Q320" i="7"/>
  <c r="P320" i="7"/>
  <c r="O320" i="7"/>
  <c r="N319" i="7"/>
  <c r="Q318" i="7"/>
  <c r="P318" i="7"/>
  <c r="O318" i="7"/>
  <c r="N317" i="7"/>
  <c r="Q311" i="7"/>
  <c r="P311" i="7"/>
  <c r="O311" i="7"/>
  <c r="Q310" i="7"/>
  <c r="P310" i="7"/>
  <c r="O310" i="7"/>
  <c r="N309" i="7"/>
  <c r="Q308" i="7"/>
  <c r="P308" i="7"/>
  <c r="O308" i="7"/>
  <c r="N307" i="7"/>
  <c r="Q306" i="7"/>
  <c r="P306" i="7"/>
  <c r="O306" i="7"/>
  <c r="N305" i="7"/>
  <c r="Q304" i="7"/>
  <c r="P304" i="7"/>
  <c r="O304" i="7"/>
  <c r="N303" i="7"/>
  <c r="Q297" i="7"/>
  <c r="P297" i="7"/>
  <c r="O297" i="7"/>
  <c r="Q296" i="7"/>
  <c r="P296" i="7"/>
  <c r="O296" i="7"/>
  <c r="N295" i="7"/>
  <c r="Q294" i="7"/>
  <c r="P294" i="7"/>
  <c r="O294" i="7"/>
  <c r="N293" i="7"/>
  <c r="Q292" i="7"/>
  <c r="P292" i="7"/>
  <c r="O292" i="7"/>
  <c r="N291" i="7"/>
  <c r="I285" i="7"/>
  <c r="H285" i="7"/>
  <c r="G285" i="7"/>
  <c r="I284" i="7"/>
  <c r="H284" i="7"/>
  <c r="G284" i="7"/>
  <c r="I282" i="7"/>
  <c r="H282" i="7"/>
  <c r="G282" i="7"/>
  <c r="I280" i="7"/>
  <c r="H280" i="7"/>
  <c r="G280" i="7"/>
  <c r="I278" i="7"/>
  <c r="H278" i="7"/>
  <c r="G278" i="7"/>
  <c r="I276" i="7"/>
  <c r="H276" i="7"/>
  <c r="G276" i="7"/>
  <c r="I274" i="7"/>
  <c r="H274" i="7"/>
  <c r="G274" i="7"/>
  <c r="I272" i="7"/>
  <c r="H272" i="7"/>
  <c r="G272" i="7"/>
  <c r="I270" i="7"/>
  <c r="H270" i="7"/>
  <c r="G270" i="7"/>
  <c r="I268" i="7"/>
  <c r="H268" i="7"/>
  <c r="G268" i="7"/>
  <c r="I266" i="7"/>
  <c r="H266" i="7"/>
  <c r="G266" i="7"/>
  <c r="I264" i="7"/>
  <c r="H264" i="7"/>
  <c r="G264" i="7"/>
  <c r="I262" i="7"/>
  <c r="H262" i="7"/>
  <c r="G262" i="7"/>
  <c r="I260" i="7"/>
  <c r="H260" i="7"/>
  <c r="G260" i="7"/>
  <c r="I258" i="7"/>
  <c r="H258" i="7"/>
  <c r="G258" i="7"/>
  <c r="I256" i="7"/>
  <c r="H256" i="7"/>
  <c r="G256" i="7"/>
  <c r="I254" i="7"/>
  <c r="H254" i="7"/>
  <c r="G254" i="7"/>
  <c r="I252" i="7"/>
  <c r="H252" i="7"/>
  <c r="G252" i="7"/>
  <c r="I250" i="7"/>
  <c r="H250" i="7"/>
  <c r="G250" i="7"/>
  <c r="I248" i="7"/>
  <c r="H248" i="7"/>
  <c r="G248" i="7"/>
  <c r="I246" i="7"/>
  <c r="H246" i="7"/>
  <c r="G246" i="7"/>
  <c r="P328" i="7" l="1"/>
  <c r="R349" i="7"/>
  <c r="N376" i="7"/>
  <c r="O345" i="7"/>
  <c r="Q384" i="7"/>
  <c r="O384" i="7"/>
  <c r="P384" i="7"/>
  <c r="N378" i="7"/>
  <c r="N382" i="7"/>
  <c r="N380" i="7"/>
  <c r="N383" i="7"/>
  <c r="O343" i="7"/>
  <c r="O347" i="7"/>
  <c r="O341" i="7"/>
  <c r="Q312" i="7"/>
  <c r="N326" i="7"/>
  <c r="P349" i="7"/>
  <c r="N306" i="7"/>
  <c r="O328" i="7"/>
  <c r="Q349" i="7"/>
  <c r="O348" i="7"/>
  <c r="O339" i="7"/>
  <c r="O337" i="7"/>
  <c r="Q328" i="7"/>
  <c r="N310" i="7"/>
  <c r="N324" i="7"/>
  <c r="N320" i="7"/>
  <c r="N318" i="7"/>
  <c r="N327" i="7"/>
  <c r="N322" i="7"/>
  <c r="N304" i="7"/>
  <c r="N308" i="7"/>
  <c r="N292" i="7"/>
  <c r="O312" i="7"/>
  <c r="O298" i="7"/>
  <c r="P312" i="7"/>
  <c r="N311" i="7"/>
  <c r="N296" i="7"/>
  <c r="P298" i="7"/>
  <c r="Q298" i="7"/>
  <c r="N294" i="7"/>
  <c r="N297" i="7"/>
  <c r="G286" i="7"/>
  <c r="H286" i="7"/>
  <c r="I286" i="7"/>
  <c r="F279" i="7"/>
  <c r="F277" i="7"/>
  <c r="F267" i="7"/>
  <c r="F265" i="7"/>
  <c r="F263" i="7"/>
  <c r="F261" i="7"/>
  <c r="F259" i="7"/>
  <c r="F257" i="7"/>
  <c r="F283" i="7"/>
  <c r="F281" i="7"/>
  <c r="F275" i="7"/>
  <c r="F273" i="7"/>
  <c r="F271" i="7"/>
  <c r="F269" i="7"/>
  <c r="G238" i="7"/>
  <c r="H238" i="7"/>
  <c r="I238" i="7"/>
  <c r="I236" i="7"/>
  <c r="H236" i="7"/>
  <c r="G236" i="7"/>
  <c r="G223" i="7"/>
  <c r="I227" i="7"/>
  <c r="H227" i="7"/>
  <c r="G227" i="7"/>
  <c r="G225" i="7"/>
  <c r="H225" i="7"/>
  <c r="I225" i="7"/>
  <c r="I223" i="7"/>
  <c r="H223" i="7"/>
  <c r="G44" i="7"/>
  <c r="I239" i="7"/>
  <c r="H239" i="7"/>
  <c r="G239" i="7"/>
  <c r="F237" i="7"/>
  <c r="F235" i="7"/>
  <c r="I228" i="7"/>
  <c r="H228" i="7"/>
  <c r="G228" i="7"/>
  <c r="F226" i="7"/>
  <c r="F224" i="7"/>
  <c r="F222" i="7"/>
  <c r="I207" i="7"/>
  <c r="H207" i="7"/>
  <c r="G207" i="7"/>
  <c r="G210" i="7" s="1"/>
  <c r="F211" i="7"/>
  <c r="F209" i="7"/>
  <c r="I88" i="7"/>
  <c r="I97" i="7" s="1"/>
  <c r="H88" i="7"/>
  <c r="H89" i="7" s="1"/>
  <c r="G88" i="7"/>
  <c r="G89" i="7" s="1"/>
  <c r="I71" i="7"/>
  <c r="I72" i="7" s="1"/>
  <c r="H71" i="7"/>
  <c r="H81" i="7" s="1"/>
  <c r="G71" i="7"/>
  <c r="G72" i="7" s="1"/>
  <c r="I64" i="7"/>
  <c r="H64" i="7"/>
  <c r="G64" i="7"/>
  <c r="G63" i="7"/>
  <c r="M501" i="7"/>
  <c r="L501" i="7"/>
  <c r="K501" i="7"/>
  <c r="I501" i="7"/>
  <c r="H501" i="7"/>
  <c r="G501" i="7"/>
  <c r="M500" i="7"/>
  <c r="L500" i="7"/>
  <c r="K500" i="7"/>
  <c r="I500" i="7"/>
  <c r="H500" i="7"/>
  <c r="G500" i="7"/>
  <c r="J499" i="7"/>
  <c r="F499" i="7"/>
  <c r="M498" i="7"/>
  <c r="L498" i="7"/>
  <c r="K498" i="7"/>
  <c r="I498" i="7"/>
  <c r="H498" i="7"/>
  <c r="G498" i="7"/>
  <c r="J497" i="7"/>
  <c r="F497" i="7"/>
  <c r="M496" i="7"/>
  <c r="L496" i="7"/>
  <c r="K496" i="7"/>
  <c r="I496" i="7"/>
  <c r="H496" i="7"/>
  <c r="G496" i="7"/>
  <c r="J495" i="7"/>
  <c r="F495" i="7"/>
  <c r="M494" i="7"/>
  <c r="L494" i="7"/>
  <c r="K494" i="7"/>
  <c r="I494" i="7"/>
  <c r="H494" i="7"/>
  <c r="G494" i="7"/>
  <c r="J493" i="7"/>
  <c r="F493" i="7"/>
  <c r="M492" i="7"/>
  <c r="L492" i="7"/>
  <c r="K492" i="7"/>
  <c r="I492" i="7"/>
  <c r="H492" i="7"/>
  <c r="G492" i="7"/>
  <c r="J491" i="7"/>
  <c r="F491" i="7"/>
  <c r="K481" i="7"/>
  <c r="G481" i="7"/>
  <c r="K479" i="7"/>
  <c r="G479" i="7"/>
  <c r="K477" i="7"/>
  <c r="G477" i="7"/>
  <c r="K475" i="7"/>
  <c r="G475" i="7"/>
  <c r="K473" i="7"/>
  <c r="G473" i="7"/>
  <c r="K471" i="7"/>
  <c r="G471" i="7"/>
  <c r="M464" i="7"/>
  <c r="L464" i="7"/>
  <c r="K464" i="7"/>
  <c r="I464" i="7"/>
  <c r="H464" i="7"/>
  <c r="G464" i="7"/>
  <c r="M463" i="7"/>
  <c r="L463" i="7"/>
  <c r="K463" i="7"/>
  <c r="I463" i="7"/>
  <c r="H463" i="7"/>
  <c r="G463" i="7"/>
  <c r="J462" i="7"/>
  <c r="F462" i="7"/>
  <c r="M461" i="7"/>
  <c r="L461" i="7"/>
  <c r="K461" i="7"/>
  <c r="I461" i="7"/>
  <c r="H461" i="7"/>
  <c r="G461" i="7"/>
  <c r="J460" i="7"/>
  <c r="F460" i="7"/>
  <c r="M459" i="7"/>
  <c r="L459" i="7"/>
  <c r="K459" i="7"/>
  <c r="I459" i="7"/>
  <c r="H459" i="7"/>
  <c r="G459" i="7"/>
  <c r="J458" i="7"/>
  <c r="F458" i="7"/>
  <c r="M457" i="7"/>
  <c r="L457" i="7"/>
  <c r="K457" i="7"/>
  <c r="I457" i="7"/>
  <c r="H457" i="7"/>
  <c r="G457" i="7"/>
  <c r="J456" i="7"/>
  <c r="F456" i="7"/>
  <c r="M455" i="7"/>
  <c r="L455" i="7"/>
  <c r="K455" i="7"/>
  <c r="I455" i="7"/>
  <c r="H455" i="7"/>
  <c r="G455" i="7"/>
  <c r="J454" i="7"/>
  <c r="F454" i="7"/>
  <c r="M453" i="7"/>
  <c r="L453" i="7"/>
  <c r="K453" i="7"/>
  <c r="I453" i="7"/>
  <c r="H453" i="7"/>
  <c r="G453" i="7"/>
  <c r="J452" i="7"/>
  <c r="F452" i="7"/>
  <c r="M451" i="7"/>
  <c r="L451" i="7"/>
  <c r="K451" i="7"/>
  <c r="I451" i="7"/>
  <c r="H451" i="7"/>
  <c r="G451" i="7"/>
  <c r="J450" i="7"/>
  <c r="F450" i="7"/>
  <c r="M443" i="7"/>
  <c r="L443" i="7"/>
  <c r="K443" i="7"/>
  <c r="I443" i="7"/>
  <c r="H443" i="7"/>
  <c r="G443" i="7"/>
  <c r="M442" i="7"/>
  <c r="L442" i="7"/>
  <c r="K442" i="7"/>
  <c r="I442" i="7"/>
  <c r="H442" i="7"/>
  <c r="G442" i="7"/>
  <c r="J441" i="7"/>
  <c r="F441" i="7"/>
  <c r="M440" i="7"/>
  <c r="L440" i="7"/>
  <c r="K440" i="7"/>
  <c r="I440" i="7"/>
  <c r="H440" i="7"/>
  <c r="G440" i="7"/>
  <c r="J439" i="7"/>
  <c r="F439" i="7"/>
  <c r="M438" i="7"/>
  <c r="L438" i="7"/>
  <c r="K438" i="7"/>
  <c r="I438" i="7"/>
  <c r="H438" i="7"/>
  <c r="G438" i="7"/>
  <c r="J437" i="7"/>
  <c r="F437" i="7"/>
  <c r="M436" i="7"/>
  <c r="L436" i="7"/>
  <c r="K436" i="7"/>
  <c r="I436" i="7"/>
  <c r="H436" i="7"/>
  <c r="G436" i="7"/>
  <c r="J435" i="7"/>
  <c r="F435" i="7"/>
  <c r="N427" i="7"/>
  <c r="M427" i="7"/>
  <c r="L427" i="7"/>
  <c r="J427" i="7"/>
  <c r="I427" i="7"/>
  <c r="H427" i="7"/>
  <c r="N426" i="7"/>
  <c r="M426" i="7"/>
  <c r="L426" i="7"/>
  <c r="J426" i="7"/>
  <c r="I426" i="7"/>
  <c r="H426" i="7"/>
  <c r="K425" i="7"/>
  <c r="G425" i="7"/>
  <c r="N424" i="7"/>
  <c r="M424" i="7"/>
  <c r="L424" i="7"/>
  <c r="J424" i="7"/>
  <c r="I424" i="7"/>
  <c r="H424" i="7"/>
  <c r="K423" i="7"/>
  <c r="G423" i="7"/>
  <c r="N422" i="7"/>
  <c r="M422" i="7"/>
  <c r="L422" i="7"/>
  <c r="J422" i="7"/>
  <c r="I422" i="7"/>
  <c r="H422" i="7"/>
  <c r="K421" i="7"/>
  <c r="G421" i="7"/>
  <c r="N420" i="7"/>
  <c r="M420" i="7"/>
  <c r="L420" i="7"/>
  <c r="J420" i="7"/>
  <c r="I420" i="7"/>
  <c r="H420" i="7"/>
  <c r="K419" i="7"/>
  <c r="G419" i="7"/>
  <c r="N418" i="7"/>
  <c r="M418" i="7"/>
  <c r="L418" i="7"/>
  <c r="J418" i="7"/>
  <c r="I418" i="7"/>
  <c r="H418" i="7"/>
  <c r="K417" i="7"/>
  <c r="G417" i="7"/>
  <c r="N416" i="7"/>
  <c r="M416" i="7"/>
  <c r="L416" i="7"/>
  <c r="J416" i="7"/>
  <c r="I416" i="7"/>
  <c r="H416" i="7"/>
  <c r="K415" i="7"/>
  <c r="G415" i="7"/>
  <c r="N414" i="7"/>
  <c r="M414" i="7"/>
  <c r="L414" i="7"/>
  <c r="J414" i="7"/>
  <c r="I414" i="7"/>
  <c r="H414" i="7"/>
  <c r="K413" i="7"/>
  <c r="G413" i="7"/>
  <c r="N412" i="7"/>
  <c r="M412" i="7"/>
  <c r="L412" i="7"/>
  <c r="J412" i="7"/>
  <c r="I412" i="7"/>
  <c r="H412" i="7"/>
  <c r="K411" i="7"/>
  <c r="G411" i="7"/>
  <c r="M383" i="7"/>
  <c r="L383" i="7"/>
  <c r="K383" i="7"/>
  <c r="I383" i="7"/>
  <c r="H383" i="7"/>
  <c r="G383" i="7"/>
  <c r="M382" i="7"/>
  <c r="L382" i="7"/>
  <c r="K382" i="7"/>
  <c r="I382" i="7"/>
  <c r="H382" i="7"/>
  <c r="G382" i="7"/>
  <c r="J381" i="7"/>
  <c r="F381" i="7"/>
  <c r="M380" i="7"/>
  <c r="L380" i="7"/>
  <c r="K380" i="7"/>
  <c r="I380" i="7"/>
  <c r="H380" i="7"/>
  <c r="G380" i="7"/>
  <c r="J379" i="7"/>
  <c r="F379" i="7"/>
  <c r="M378" i="7"/>
  <c r="L378" i="7"/>
  <c r="K378" i="7"/>
  <c r="I378" i="7"/>
  <c r="H378" i="7"/>
  <c r="G378" i="7"/>
  <c r="J377" i="7"/>
  <c r="F377" i="7"/>
  <c r="M376" i="7"/>
  <c r="L376" i="7"/>
  <c r="K376" i="7"/>
  <c r="I376" i="7"/>
  <c r="H376" i="7"/>
  <c r="G376" i="7"/>
  <c r="J375" i="7"/>
  <c r="F375" i="7"/>
  <c r="N348" i="7"/>
  <c r="M348" i="7"/>
  <c r="L348" i="7"/>
  <c r="J348" i="7"/>
  <c r="I348" i="7"/>
  <c r="H348" i="7"/>
  <c r="N347" i="7"/>
  <c r="M347" i="7"/>
  <c r="L347" i="7"/>
  <c r="J347" i="7"/>
  <c r="I347" i="7"/>
  <c r="H347" i="7"/>
  <c r="K346" i="7"/>
  <c r="G346" i="7"/>
  <c r="N345" i="7"/>
  <c r="M345" i="7"/>
  <c r="L345" i="7"/>
  <c r="J345" i="7"/>
  <c r="I345" i="7"/>
  <c r="H345" i="7"/>
  <c r="K344" i="7"/>
  <c r="G344" i="7"/>
  <c r="N343" i="7"/>
  <c r="M343" i="7"/>
  <c r="L343" i="7"/>
  <c r="J343" i="7"/>
  <c r="I343" i="7"/>
  <c r="H343" i="7"/>
  <c r="K342" i="7"/>
  <c r="G342" i="7"/>
  <c r="N341" i="7"/>
  <c r="M341" i="7"/>
  <c r="L341" i="7"/>
  <c r="J341" i="7"/>
  <c r="I341" i="7"/>
  <c r="H341" i="7"/>
  <c r="K340" i="7"/>
  <c r="G340" i="7"/>
  <c r="N339" i="7"/>
  <c r="M339" i="7"/>
  <c r="L339" i="7"/>
  <c r="J339" i="7"/>
  <c r="I339" i="7"/>
  <c r="H339" i="7"/>
  <c r="K338" i="7"/>
  <c r="G338" i="7"/>
  <c r="N337" i="7"/>
  <c r="M337" i="7"/>
  <c r="L337" i="7"/>
  <c r="J337" i="7"/>
  <c r="I337" i="7"/>
  <c r="H337" i="7"/>
  <c r="K336" i="7"/>
  <c r="G336" i="7"/>
  <c r="M327" i="7"/>
  <c r="L327" i="7"/>
  <c r="K327" i="7"/>
  <c r="I327" i="7"/>
  <c r="H327" i="7"/>
  <c r="G327" i="7"/>
  <c r="M326" i="7"/>
  <c r="L326" i="7"/>
  <c r="K326" i="7"/>
  <c r="I326" i="7"/>
  <c r="H326" i="7"/>
  <c r="G326" i="7"/>
  <c r="J325" i="7"/>
  <c r="F325" i="7"/>
  <c r="M324" i="7"/>
  <c r="L324" i="7"/>
  <c r="K324" i="7"/>
  <c r="I324" i="7"/>
  <c r="H324" i="7"/>
  <c r="G324" i="7"/>
  <c r="J323" i="7"/>
  <c r="F323" i="7"/>
  <c r="M322" i="7"/>
  <c r="L322" i="7"/>
  <c r="K322" i="7"/>
  <c r="I322" i="7"/>
  <c r="H322" i="7"/>
  <c r="G322" i="7"/>
  <c r="J321" i="7"/>
  <c r="F321" i="7"/>
  <c r="M320" i="7"/>
  <c r="L320" i="7"/>
  <c r="K320" i="7"/>
  <c r="I320" i="7"/>
  <c r="H320" i="7"/>
  <c r="G320" i="7"/>
  <c r="J319" i="7"/>
  <c r="F319" i="7"/>
  <c r="M318" i="7"/>
  <c r="L318" i="7"/>
  <c r="K318" i="7"/>
  <c r="I318" i="7"/>
  <c r="H318" i="7"/>
  <c r="G318" i="7"/>
  <c r="J317" i="7"/>
  <c r="F317" i="7"/>
  <c r="M311" i="7"/>
  <c r="L311" i="7"/>
  <c r="K311" i="7"/>
  <c r="I311" i="7"/>
  <c r="H311" i="7"/>
  <c r="G311" i="7"/>
  <c r="M310" i="7"/>
  <c r="L310" i="7"/>
  <c r="K310" i="7"/>
  <c r="I310" i="7"/>
  <c r="H310" i="7"/>
  <c r="G310" i="7"/>
  <c r="J309" i="7"/>
  <c r="F309" i="7"/>
  <c r="M308" i="7"/>
  <c r="L308" i="7"/>
  <c r="K308" i="7"/>
  <c r="I308" i="7"/>
  <c r="H308" i="7"/>
  <c r="G308" i="7"/>
  <c r="J307" i="7"/>
  <c r="F307" i="7"/>
  <c r="M306" i="7"/>
  <c r="L306" i="7"/>
  <c r="K306" i="7"/>
  <c r="I306" i="7"/>
  <c r="H306" i="7"/>
  <c r="G306" i="7"/>
  <c r="J305" i="7"/>
  <c r="F305" i="7"/>
  <c r="M304" i="7"/>
  <c r="L304" i="7"/>
  <c r="K304" i="7"/>
  <c r="I304" i="7"/>
  <c r="H304" i="7"/>
  <c r="G304" i="7"/>
  <c r="J303" i="7"/>
  <c r="F303" i="7"/>
  <c r="M297" i="7"/>
  <c r="L297" i="7"/>
  <c r="K297" i="7"/>
  <c r="I297" i="7"/>
  <c r="H297" i="7"/>
  <c r="G297" i="7"/>
  <c r="M296" i="7"/>
  <c r="L296" i="7"/>
  <c r="K296" i="7"/>
  <c r="I296" i="7"/>
  <c r="H296" i="7"/>
  <c r="G296" i="7"/>
  <c r="J295" i="7"/>
  <c r="F295" i="7"/>
  <c r="M294" i="7"/>
  <c r="L294" i="7"/>
  <c r="K294" i="7"/>
  <c r="I294" i="7"/>
  <c r="H294" i="7"/>
  <c r="G294" i="7"/>
  <c r="J293" i="7"/>
  <c r="F293" i="7"/>
  <c r="M292" i="7"/>
  <c r="L292" i="7"/>
  <c r="K292" i="7"/>
  <c r="I292" i="7"/>
  <c r="H292" i="7"/>
  <c r="G292" i="7"/>
  <c r="J291" i="7"/>
  <c r="F291" i="7"/>
  <c r="F255" i="7"/>
  <c r="F253" i="7"/>
  <c r="F251" i="7"/>
  <c r="F249" i="7"/>
  <c r="F247" i="7"/>
  <c r="F245" i="7"/>
  <c r="F213" i="7"/>
  <c r="F205" i="7"/>
  <c r="G204" i="7"/>
  <c r="F203" i="7"/>
  <c r="F201" i="7"/>
  <c r="F199" i="7"/>
  <c r="F197" i="7"/>
  <c r="F195" i="7"/>
  <c r="F193" i="7"/>
  <c r="F191" i="7"/>
  <c r="F189" i="7"/>
  <c r="I187" i="7"/>
  <c r="I196" i="7" s="1"/>
  <c r="H187" i="7"/>
  <c r="H196" i="7" s="1"/>
  <c r="G187" i="7"/>
  <c r="F175" i="7"/>
  <c r="F173" i="7"/>
  <c r="G172" i="7"/>
  <c r="F171" i="7"/>
  <c r="F169" i="7"/>
  <c r="F167" i="7"/>
  <c r="F165" i="7"/>
  <c r="F163" i="7"/>
  <c r="F161" i="7"/>
  <c r="F159" i="7"/>
  <c r="F157" i="7"/>
  <c r="I155" i="7"/>
  <c r="I177" i="7" s="1"/>
  <c r="H155" i="7"/>
  <c r="H177" i="7" s="1"/>
  <c r="G155" i="7"/>
  <c r="G177" i="7" s="1"/>
  <c r="Q148" i="7"/>
  <c r="P148" i="7"/>
  <c r="O148" i="7"/>
  <c r="M148" i="7"/>
  <c r="L148" i="7"/>
  <c r="K148" i="7"/>
  <c r="I148" i="7"/>
  <c r="H148" i="7"/>
  <c r="G148" i="7"/>
  <c r="Q147" i="7"/>
  <c r="P147" i="7"/>
  <c r="O147" i="7"/>
  <c r="M147" i="7"/>
  <c r="L147" i="7"/>
  <c r="K147" i="7"/>
  <c r="I147" i="7"/>
  <c r="H147" i="7"/>
  <c r="G147" i="7"/>
  <c r="N146" i="7"/>
  <c r="J146" i="7"/>
  <c r="F146" i="7"/>
  <c r="Q145" i="7"/>
  <c r="P145" i="7"/>
  <c r="O145" i="7"/>
  <c r="M145" i="7"/>
  <c r="L145" i="7"/>
  <c r="K145" i="7"/>
  <c r="I145" i="7"/>
  <c r="H145" i="7"/>
  <c r="G145" i="7"/>
  <c r="N144" i="7"/>
  <c r="J144" i="7"/>
  <c r="F144" i="7"/>
  <c r="Q143" i="7"/>
  <c r="P143" i="7"/>
  <c r="O143" i="7"/>
  <c r="M143" i="7"/>
  <c r="L143" i="7"/>
  <c r="K143" i="7"/>
  <c r="I143" i="7"/>
  <c r="H143" i="7"/>
  <c r="G143" i="7"/>
  <c r="N142" i="7"/>
  <c r="J142" i="7"/>
  <c r="F142" i="7"/>
  <c r="Q141" i="7"/>
  <c r="P141" i="7"/>
  <c r="O141" i="7"/>
  <c r="M141" i="7"/>
  <c r="L141" i="7"/>
  <c r="K141" i="7"/>
  <c r="I141" i="7"/>
  <c r="H141" i="7"/>
  <c r="G141" i="7"/>
  <c r="N140" i="7"/>
  <c r="J140" i="7"/>
  <c r="F140" i="7"/>
  <c r="Q139" i="7"/>
  <c r="P139" i="7"/>
  <c r="O139" i="7"/>
  <c r="M139" i="7"/>
  <c r="L139" i="7"/>
  <c r="K139" i="7"/>
  <c r="I139" i="7"/>
  <c r="H139" i="7"/>
  <c r="G139" i="7"/>
  <c r="N138" i="7"/>
  <c r="J138" i="7"/>
  <c r="F138" i="7"/>
  <c r="Q137" i="7"/>
  <c r="P137" i="7"/>
  <c r="O137" i="7"/>
  <c r="M137" i="7"/>
  <c r="L137" i="7"/>
  <c r="K137" i="7"/>
  <c r="I137" i="7"/>
  <c r="H137" i="7"/>
  <c r="G137" i="7"/>
  <c r="N136" i="7"/>
  <c r="J136" i="7"/>
  <c r="F136" i="7"/>
  <c r="Q135" i="7"/>
  <c r="P135" i="7"/>
  <c r="O135" i="7"/>
  <c r="M135" i="7"/>
  <c r="L135" i="7"/>
  <c r="K135" i="7"/>
  <c r="I135" i="7"/>
  <c r="H135" i="7"/>
  <c r="G135" i="7"/>
  <c r="N134" i="7"/>
  <c r="J134" i="7"/>
  <c r="F134" i="7"/>
  <c r="Q133" i="7"/>
  <c r="P133" i="7"/>
  <c r="O133" i="7"/>
  <c r="M133" i="7"/>
  <c r="L133" i="7"/>
  <c r="K133" i="7"/>
  <c r="I133" i="7"/>
  <c r="H133" i="7"/>
  <c r="G133" i="7"/>
  <c r="N132" i="7"/>
  <c r="J132" i="7"/>
  <c r="F132" i="7"/>
  <c r="Q131" i="7"/>
  <c r="P131" i="7"/>
  <c r="O131" i="7"/>
  <c r="M131" i="7"/>
  <c r="L131" i="7"/>
  <c r="K131" i="7"/>
  <c r="I131" i="7"/>
  <c r="H131" i="7"/>
  <c r="G131" i="7"/>
  <c r="N130" i="7"/>
  <c r="J130" i="7"/>
  <c r="F130" i="7"/>
  <c r="Q123" i="7"/>
  <c r="P123" i="7"/>
  <c r="O123" i="7"/>
  <c r="M123" i="7"/>
  <c r="L123" i="7"/>
  <c r="K123" i="7"/>
  <c r="I123" i="7"/>
  <c r="H123" i="7"/>
  <c r="G123" i="7"/>
  <c r="Q122" i="7"/>
  <c r="P122" i="7"/>
  <c r="O122" i="7"/>
  <c r="M122" i="7"/>
  <c r="L122" i="7"/>
  <c r="K122" i="7"/>
  <c r="I122" i="7"/>
  <c r="H122" i="7"/>
  <c r="G122" i="7"/>
  <c r="N121" i="7"/>
  <c r="J121" i="7"/>
  <c r="F121" i="7"/>
  <c r="Q120" i="7"/>
  <c r="P120" i="7"/>
  <c r="O120" i="7"/>
  <c r="M120" i="7"/>
  <c r="L120" i="7"/>
  <c r="K120" i="7"/>
  <c r="I120" i="7"/>
  <c r="H120" i="7"/>
  <c r="G120" i="7"/>
  <c r="N119" i="7"/>
  <c r="J119" i="7"/>
  <c r="F119" i="7"/>
  <c r="Q118" i="7"/>
  <c r="P118" i="7"/>
  <c r="O118" i="7"/>
  <c r="M118" i="7"/>
  <c r="L118" i="7"/>
  <c r="K118" i="7"/>
  <c r="I118" i="7"/>
  <c r="H118" i="7"/>
  <c r="G118" i="7"/>
  <c r="N117" i="7"/>
  <c r="J117" i="7"/>
  <c r="F117" i="7"/>
  <c r="Q116" i="7"/>
  <c r="P116" i="7"/>
  <c r="O116" i="7"/>
  <c r="M116" i="7"/>
  <c r="L116" i="7"/>
  <c r="K116" i="7"/>
  <c r="I116" i="7"/>
  <c r="H116" i="7"/>
  <c r="G116" i="7"/>
  <c r="N115" i="7"/>
  <c r="J115" i="7"/>
  <c r="F115" i="7"/>
  <c r="Q114" i="7"/>
  <c r="P114" i="7"/>
  <c r="O114" i="7"/>
  <c r="M114" i="7"/>
  <c r="L114" i="7"/>
  <c r="K114" i="7"/>
  <c r="I114" i="7"/>
  <c r="H114" i="7"/>
  <c r="G114" i="7"/>
  <c r="N113" i="7"/>
  <c r="J113" i="7"/>
  <c r="F113" i="7"/>
  <c r="Q112" i="7"/>
  <c r="P112" i="7"/>
  <c r="O112" i="7"/>
  <c r="M112" i="7"/>
  <c r="L112" i="7"/>
  <c r="K112" i="7"/>
  <c r="I112" i="7"/>
  <c r="H112" i="7"/>
  <c r="G112" i="7"/>
  <c r="N111" i="7"/>
  <c r="J111" i="7"/>
  <c r="F111" i="7"/>
  <c r="Q110" i="7"/>
  <c r="P110" i="7"/>
  <c r="O110" i="7"/>
  <c r="M110" i="7"/>
  <c r="L110" i="7"/>
  <c r="K110" i="7"/>
  <c r="I110" i="7"/>
  <c r="H110" i="7"/>
  <c r="G110" i="7"/>
  <c r="N109" i="7"/>
  <c r="J109" i="7"/>
  <c r="F109" i="7"/>
  <c r="Q108" i="7"/>
  <c r="P108" i="7"/>
  <c r="O108" i="7"/>
  <c r="M108" i="7"/>
  <c r="L108" i="7"/>
  <c r="K108" i="7"/>
  <c r="I108" i="7"/>
  <c r="H108" i="7"/>
  <c r="G108" i="7"/>
  <c r="N107" i="7"/>
  <c r="J107" i="7"/>
  <c r="F107" i="7"/>
  <c r="Q106" i="7"/>
  <c r="P106" i="7"/>
  <c r="O106" i="7"/>
  <c r="M106" i="7"/>
  <c r="L106" i="7"/>
  <c r="K106" i="7"/>
  <c r="I106" i="7"/>
  <c r="H106" i="7"/>
  <c r="G106" i="7"/>
  <c r="N105" i="7"/>
  <c r="J105" i="7"/>
  <c r="F105" i="7"/>
  <c r="N96" i="7"/>
  <c r="J96" i="7"/>
  <c r="F96" i="7"/>
  <c r="Q95" i="7"/>
  <c r="P95" i="7"/>
  <c r="O95" i="7"/>
  <c r="M95" i="7"/>
  <c r="L95" i="7"/>
  <c r="K95" i="7"/>
  <c r="I95" i="7"/>
  <c r="H95" i="7"/>
  <c r="G95" i="7"/>
  <c r="N94" i="7"/>
  <c r="J94" i="7"/>
  <c r="F94" i="7"/>
  <c r="Q93" i="7"/>
  <c r="P93" i="7"/>
  <c r="O93" i="7"/>
  <c r="M93" i="7"/>
  <c r="L93" i="7"/>
  <c r="K93" i="7"/>
  <c r="I93" i="7"/>
  <c r="H93" i="7"/>
  <c r="G93" i="7"/>
  <c r="N92" i="7"/>
  <c r="J92" i="7"/>
  <c r="F92" i="7"/>
  <c r="Q91" i="7"/>
  <c r="P91" i="7"/>
  <c r="O91" i="7"/>
  <c r="M91" i="7"/>
  <c r="L91" i="7"/>
  <c r="K91" i="7"/>
  <c r="I91" i="7"/>
  <c r="H91" i="7"/>
  <c r="G91" i="7"/>
  <c r="N90" i="7"/>
  <c r="J90" i="7"/>
  <c r="F90" i="7"/>
  <c r="Q88" i="7"/>
  <c r="Q97" i="7" s="1"/>
  <c r="P88" i="7"/>
  <c r="P97" i="7" s="1"/>
  <c r="O88" i="7"/>
  <c r="O97" i="7" s="1"/>
  <c r="M88" i="7"/>
  <c r="M97" i="7" s="1"/>
  <c r="L88" i="7"/>
  <c r="L97" i="7" s="1"/>
  <c r="K88" i="7"/>
  <c r="K97" i="7" s="1"/>
  <c r="N79" i="7"/>
  <c r="J79" i="7"/>
  <c r="F79" i="7"/>
  <c r="Q78" i="7"/>
  <c r="P78" i="7"/>
  <c r="O78" i="7"/>
  <c r="M78" i="7"/>
  <c r="L78" i="7"/>
  <c r="K78" i="7"/>
  <c r="I78" i="7"/>
  <c r="H78" i="7"/>
  <c r="G78" i="7"/>
  <c r="Q76" i="7"/>
  <c r="P76" i="7"/>
  <c r="O76" i="7"/>
  <c r="M76" i="7"/>
  <c r="L76" i="7"/>
  <c r="K76" i="7"/>
  <c r="I76" i="7"/>
  <c r="H76" i="7"/>
  <c r="G76" i="7"/>
  <c r="N75" i="7"/>
  <c r="J75" i="7"/>
  <c r="F75" i="7"/>
  <c r="Q74" i="7"/>
  <c r="P74" i="7"/>
  <c r="O74" i="7"/>
  <c r="M74" i="7"/>
  <c r="L74" i="7"/>
  <c r="K74" i="7"/>
  <c r="I74" i="7"/>
  <c r="H74" i="7"/>
  <c r="G74" i="7"/>
  <c r="N73" i="7"/>
  <c r="J73" i="7"/>
  <c r="F73" i="7"/>
  <c r="Q71" i="7"/>
  <c r="Q81" i="7" s="1"/>
  <c r="P71" i="7"/>
  <c r="P80" i="7" s="1"/>
  <c r="O71" i="7"/>
  <c r="O81" i="7" s="1"/>
  <c r="M71" i="7"/>
  <c r="M72" i="7" s="1"/>
  <c r="L71" i="7"/>
  <c r="L72" i="7" s="1"/>
  <c r="K71" i="7"/>
  <c r="K80" i="7" s="1"/>
  <c r="Q64" i="7"/>
  <c r="P64" i="7"/>
  <c r="O64" i="7"/>
  <c r="M64" i="7"/>
  <c r="L64" i="7"/>
  <c r="K64" i="7"/>
  <c r="Q63" i="7"/>
  <c r="P63" i="7"/>
  <c r="O63" i="7"/>
  <c r="M63" i="7"/>
  <c r="L63" i="7"/>
  <c r="K63" i="7"/>
  <c r="I63" i="7"/>
  <c r="H63" i="7"/>
  <c r="N62" i="7"/>
  <c r="J62" i="7"/>
  <c r="F62" i="7"/>
  <c r="Q61" i="7"/>
  <c r="P61" i="7"/>
  <c r="O61" i="7"/>
  <c r="M61" i="7"/>
  <c r="L61" i="7"/>
  <c r="K61" i="7"/>
  <c r="I61" i="7"/>
  <c r="H61" i="7"/>
  <c r="G61" i="7"/>
  <c r="N60" i="7"/>
  <c r="J60" i="7"/>
  <c r="F60" i="7"/>
  <c r="Q53" i="7"/>
  <c r="P53" i="7"/>
  <c r="O53" i="7"/>
  <c r="M53" i="7"/>
  <c r="L53" i="7"/>
  <c r="K53" i="7"/>
  <c r="I53" i="7"/>
  <c r="H53" i="7"/>
  <c r="G53" i="7"/>
  <c r="Q52" i="7"/>
  <c r="P52" i="7"/>
  <c r="O52" i="7"/>
  <c r="M52" i="7"/>
  <c r="L52" i="7"/>
  <c r="K52" i="7"/>
  <c r="I52" i="7"/>
  <c r="H52" i="7"/>
  <c r="G52" i="7"/>
  <c r="N51" i="7"/>
  <c r="J51" i="7"/>
  <c r="F51" i="7"/>
  <c r="Q50" i="7"/>
  <c r="P50" i="7"/>
  <c r="O50" i="7"/>
  <c r="M50" i="7"/>
  <c r="L50" i="7"/>
  <c r="K50" i="7"/>
  <c r="I50" i="7"/>
  <c r="H50" i="7"/>
  <c r="G50" i="7"/>
  <c r="N49" i="7"/>
  <c r="J49" i="7"/>
  <c r="F49" i="7"/>
  <c r="Q48" i="7"/>
  <c r="P48" i="7"/>
  <c r="O48" i="7"/>
  <c r="M48" i="7"/>
  <c r="L48" i="7"/>
  <c r="K48" i="7"/>
  <c r="I48" i="7"/>
  <c r="H48" i="7"/>
  <c r="G48" i="7"/>
  <c r="N47" i="7"/>
  <c r="J47" i="7"/>
  <c r="F47" i="7"/>
  <c r="Q46" i="7"/>
  <c r="P46" i="7"/>
  <c r="O46" i="7"/>
  <c r="M46" i="7"/>
  <c r="L46" i="7"/>
  <c r="K46" i="7"/>
  <c r="I46" i="7"/>
  <c r="H46" i="7"/>
  <c r="G46" i="7"/>
  <c r="N45" i="7"/>
  <c r="J45" i="7"/>
  <c r="F45" i="7"/>
  <c r="Q44" i="7"/>
  <c r="P44" i="7"/>
  <c r="O44" i="7"/>
  <c r="M44" i="7"/>
  <c r="L44" i="7"/>
  <c r="K44" i="7"/>
  <c r="I44" i="7"/>
  <c r="H44" i="7"/>
  <c r="N43" i="7"/>
  <c r="J43" i="7"/>
  <c r="F43" i="7"/>
  <c r="Q33" i="7"/>
  <c r="P33" i="7"/>
  <c r="O33" i="7"/>
  <c r="M33" i="7"/>
  <c r="L33" i="7"/>
  <c r="K33" i="7"/>
  <c r="I33" i="7"/>
  <c r="H33" i="7"/>
  <c r="G33" i="7"/>
  <c r="N31" i="7"/>
  <c r="J31" i="7"/>
  <c r="F31" i="7"/>
  <c r="N30" i="7"/>
  <c r="J30" i="7"/>
  <c r="F30" i="7"/>
  <c r="N29" i="7"/>
  <c r="J29" i="7"/>
  <c r="F29" i="7"/>
  <c r="N28" i="7"/>
  <c r="J28" i="7"/>
  <c r="F28" i="7"/>
  <c r="N27" i="7"/>
  <c r="J27" i="7"/>
  <c r="F27" i="7"/>
  <c r="N26" i="7"/>
  <c r="J26" i="7"/>
  <c r="F26" i="7"/>
  <c r="N25" i="7"/>
  <c r="J25" i="7"/>
  <c r="F25" i="7"/>
  <c r="G98" i="7" l="1"/>
  <c r="K474" i="7"/>
  <c r="K482" i="7"/>
  <c r="G474" i="7"/>
  <c r="G482" i="7"/>
  <c r="G476" i="7"/>
  <c r="K476" i="7"/>
  <c r="G478" i="7"/>
  <c r="K478" i="7"/>
  <c r="G483" i="7"/>
  <c r="G472" i="7"/>
  <c r="G480" i="7"/>
  <c r="K472" i="7"/>
  <c r="K483" i="7"/>
  <c r="K480" i="7"/>
  <c r="N384" i="7"/>
  <c r="N312" i="7"/>
  <c r="O349" i="7"/>
  <c r="N328" i="7"/>
  <c r="N298" i="7"/>
  <c r="F285" i="7"/>
  <c r="F276" i="7"/>
  <c r="F280" i="7"/>
  <c r="F272" i="7"/>
  <c r="F268" i="7"/>
  <c r="F264" i="7"/>
  <c r="F260" i="7"/>
  <c r="F256" i="7"/>
  <c r="F252" i="7"/>
  <c r="F248" i="7"/>
  <c r="F282" i="7"/>
  <c r="F278" i="7"/>
  <c r="F274" i="7"/>
  <c r="F270" i="7"/>
  <c r="F266" i="7"/>
  <c r="F262" i="7"/>
  <c r="F258" i="7"/>
  <c r="F254" i="7"/>
  <c r="F250" i="7"/>
  <c r="F284" i="7"/>
  <c r="F246" i="7"/>
  <c r="H240" i="7"/>
  <c r="G188" i="7"/>
  <c r="F223" i="7"/>
  <c r="I208" i="7"/>
  <c r="F238" i="7"/>
  <c r="G208" i="7"/>
  <c r="H208" i="7"/>
  <c r="F236" i="7"/>
  <c r="I229" i="7"/>
  <c r="G240" i="7"/>
  <c r="F239" i="7"/>
  <c r="F225" i="7"/>
  <c r="F227" i="7"/>
  <c r="I240" i="7"/>
  <c r="G214" i="7"/>
  <c r="H214" i="7"/>
  <c r="H188" i="7"/>
  <c r="I214" i="7"/>
  <c r="I188" i="7"/>
  <c r="H80" i="7"/>
  <c r="G215" i="7"/>
  <c r="H72" i="7"/>
  <c r="H229" i="7"/>
  <c r="G229" i="7"/>
  <c r="F228" i="7"/>
  <c r="G97" i="7"/>
  <c r="G99" i="7" s="1"/>
  <c r="H215" i="7"/>
  <c r="I215" i="7"/>
  <c r="F207" i="7"/>
  <c r="F210" i="7" s="1"/>
  <c r="G212" i="7"/>
  <c r="I89" i="7"/>
  <c r="I99" i="7" s="1"/>
  <c r="I98" i="7"/>
  <c r="J74" i="7"/>
  <c r="N71" i="7"/>
  <c r="N72" i="7" s="1"/>
  <c r="I312" i="7"/>
  <c r="H328" i="7"/>
  <c r="H190" i="7"/>
  <c r="F64" i="7"/>
  <c r="M65" i="7"/>
  <c r="N88" i="7"/>
  <c r="N98" i="7" s="1"/>
  <c r="J76" i="7"/>
  <c r="K54" i="7"/>
  <c r="F443" i="7"/>
  <c r="J64" i="7"/>
  <c r="F33" i="7"/>
  <c r="J123" i="7"/>
  <c r="J310" i="7"/>
  <c r="Q98" i="7"/>
  <c r="H97" i="7"/>
  <c r="H99" i="7" s="1"/>
  <c r="H98" i="7"/>
  <c r="H349" i="7"/>
  <c r="N63" i="7"/>
  <c r="P89" i="7"/>
  <c r="P99" i="7" s="1"/>
  <c r="J463" i="7"/>
  <c r="J91" i="7"/>
  <c r="N108" i="7"/>
  <c r="P124" i="7"/>
  <c r="J137" i="7"/>
  <c r="G200" i="7"/>
  <c r="F297" i="7"/>
  <c r="G81" i="7"/>
  <c r="F306" i="7"/>
  <c r="G347" i="7"/>
  <c r="J501" i="7"/>
  <c r="F500" i="7"/>
  <c r="K65" i="7"/>
  <c r="L65" i="7"/>
  <c r="G190" i="7"/>
  <c r="I202" i="7"/>
  <c r="F461" i="7"/>
  <c r="I81" i="7"/>
  <c r="I80" i="7"/>
  <c r="I82" i="7" s="1"/>
  <c r="G80" i="7"/>
  <c r="G82" i="7" s="1"/>
  <c r="F76" i="7"/>
  <c r="I502" i="7"/>
  <c r="G162" i="7"/>
  <c r="J380" i="7"/>
  <c r="N50" i="7"/>
  <c r="O72" i="7"/>
  <c r="K89" i="7"/>
  <c r="K99" i="7" s="1"/>
  <c r="G156" i="7"/>
  <c r="H166" i="7"/>
  <c r="G176" i="7"/>
  <c r="K416" i="7"/>
  <c r="N135" i="7"/>
  <c r="I156" i="7"/>
  <c r="G298" i="7"/>
  <c r="J443" i="7"/>
  <c r="J440" i="7"/>
  <c r="G384" i="7"/>
  <c r="J442" i="7"/>
  <c r="N33" i="7"/>
  <c r="N64" i="7"/>
  <c r="L80" i="7"/>
  <c r="L82" i="7" s="1"/>
  <c r="M80" i="7"/>
  <c r="M82" i="7" s="1"/>
  <c r="G149" i="7"/>
  <c r="Q149" i="7"/>
  <c r="I168" i="7"/>
  <c r="L54" i="7"/>
  <c r="J52" i="7"/>
  <c r="K81" i="7"/>
  <c r="J110" i="7"/>
  <c r="J114" i="7"/>
  <c r="H149" i="7"/>
  <c r="I298" i="7"/>
  <c r="H312" i="7"/>
  <c r="F308" i="7"/>
  <c r="G424" i="7"/>
  <c r="N93" i="7"/>
  <c r="L81" i="7"/>
  <c r="J133" i="7"/>
  <c r="K414" i="7"/>
  <c r="F438" i="7"/>
  <c r="I65" i="7"/>
  <c r="F61" i="7"/>
  <c r="F63" i="7"/>
  <c r="F324" i="7"/>
  <c r="H465" i="7"/>
  <c r="K298" i="7"/>
  <c r="M54" i="7"/>
  <c r="N61" i="7"/>
  <c r="P72" i="7"/>
  <c r="P82" i="7" s="1"/>
  <c r="N76" i="7"/>
  <c r="P81" i="7"/>
  <c r="F93" i="7"/>
  <c r="H124" i="7"/>
  <c r="I149" i="7"/>
  <c r="I158" i="7"/>
  <c r="L298" i="7"/>
  <c r="K418" i="7"/>
  <c r="K422" i="7"/>
  <c r="H502" i="7"/>
  <c r="J122" i="7"/>
  <c r="N122" i="7"/>
  <c r="F78" i="7"/>
  <c r="F74" i="7"/>
  <c r="F116" i="7"/>
  <c r="J378" i="7"/>
  <c r="N46" i="7"/>
  <c r="M124" i="7"/>
  <c r="F71" i="7"/>
  <c r="F81" i="7" s="1"/>
  <c r="J78" i="7"/>
  <c r="Q89" i="7"/>
  <c r="Q99" i="7" s="1"/>
  <c r="P98" i="7"/>
  <c r="J112" i="7"/>
  <c r="M328" i="7"/>
  <c r="G412" i="7"/>
  <c r="N428" i="7"/>
  <c r="J438" i="7"/>
  <c r="F296" i="7"/>
  <c r="H444" i="7"/>
  <c r="J33" i="7"/>
  <c r="N78" i="7"/>
  <c r="N74" i="7"/>
  <c r="G196" i="7"/>
  <c r="G206" i="7"/>
  <c r="M349" i="7"/>
  <c r="H384" i="7"/>
  <c r="K444" i="7"/>
  <c r="F463" i="7"/>
  <c r="O149" i="7"/>
  <c r="F311" i="7"/>
  <c r="F304" i="7"/>
  <c r="M428" i="7"/>
  <c r="Q65" i="7"/>
  <c r="J71" i="7"/>
  <c r="J81" i="7" s="1"/>
  <c r="H174" i="7"/>
  <c r="H168" i="7"/>
  <c r="J306" i="7"/>
  <c r="J61" i="7"/>
  <c r="O80" i="7"/>
  <c r="J93" i="7"/>
  <c r="J88" i="7"/>
  <c r="J98" i="7" s="1"/>
  <c r="I164" i="7"/>
  <c r="I174" i="7"/>
  <c r="H162" i="7"/>
  <c r="K312" i="7"/>
  <c r="F310" i="7"/>
  <c r="I384" i="7"/>
  <c r="M384" i="7"/>
  <c r="M298" i="7"/>
  <c r="N147" i="7"/>
  <c r="I54" i="7"/>
  <c r="J46" i="7"/>
  <c r="J50" i="7"/>
  <c r="J63" i="7"/>
  <c r="O124" i="7"/>
  <c r="P149" i="7"/>
  <c r="F139" i="7"/>
  <c r="I172" i="7"/>
  <c r="H298" i="7"/>
  <c r="L312" i="7"/>
  <c r="L328" i="7"/>
  <c r="G328" i="7"/>
  <c r="M444" i="7"/>
  <c r="J496" i="7"/>
  <c r="N53" i="7"/>
  <c r="J48" i="7"/>
  <c r="O54" i="7"/>
  <c r="G65" i="7"/>
  <c r="O65" i="7"/>
  <c r="M81" i="7"/>
  <c r="K149" i="7"/>
  <c r="J148" i="7"/>
  <c r="J292" i="7"/>
  <c r="J308" i="7"/>
  <c r="I328" i="7"/>
  <c r="J320" i="7"/>
  <c r="I349" i="7"/>
  <c r="G343" i="7"/>
  <c r="Q54" i="7"/>
  <c r="N48" i="7"/>
  <c r="N52" i="7"/>
  <c r="P54" i="7"/>
  <c r="H65" i="7"/>
  <c r="P65" i="7"/>
  <c r="J145" i="7"/>
  <c r="G160" i="7"/>
  <c r="G312" i="7"/>
  <c r="J349" i="7"/>
  <c r="K348" i="7"/>
  <c r="N349" i="7"/>
  <c r="H428" i="7"/>
  <c r="K427" i="7"/>
  <c r="L444" i="7"/>
  <c r="K465" i="7"/>
  <c r="L502" i="7"/>
  <c r="I444" i="7"/>
  <c r="J464" i="7"/>
  <c r="J459" i="7"/>
  <c r="G465" i="7"/>
  <c r="J498" i="7"/>
  <c r="G502" i="7"/>
  <c r="H54" i="7"/>
  <c r="F53" i="7"/>
  <c r="F52" i="7"/>
  <c r="G54" i="7"/>
  <c r="F48" i="7"/>
  <c r="K337" i="7"/>
  <c r="F50" i="7"/>
  <c r="F95" i="7"/>
  <c r="N106" i="7"/>
  <c r="J44" i="7"/>
  <c r="N145" i="7"/>
  <c r="J326" i="7"/>
  <c r="N116" i="7"/>
  <c r="F145" i="7"/>
  <c r="F88" i="7"/>
  <c r="F91" i="7"/>
  <c r="Q124" i="7"/>
  <c r="F114" i="7"/>
  <c r="F120" i="7"/>
  <c r="F137" i="7"/>
  <c r="F143" i="7"/>
  <c r="J294" i="7"/>
  <c r="J296" i="7"/>
  <c r="J297" i="7"/>
  <c r="J322" i="7"/>
  <c r="J324" i="7"/>
  <c r="J383" i="7"/>
  <c r="F501" i="7"/>
  <c r="F492" i="7"/>
  <c r="F498" i="7"/>
  <c r="J53" i="7"/>
  <c r="F46" i="7"/>
  <c r="Q72" i="7"/>
  <c r="I124" i="7"/>
  <c r="J120" i="7"/>
  <c r="F133" i="7"/>
  <c r="L149" i="7"/>
  <c r="J143" i="7"/>
  <c r="F327" i="7"/>
  <c r="F318" i="7"/>
  <c r="F320" i="7"/>
  <c r="F326" i="7"/>
  <c r="J382" i="7"/>
  <c r="I465" i="7"/>
  <c r="G124" i="7"/>
  <c r="N139" i="7"/>
  <c r="F44" i="7"/>
  <c r="N44" i="7"/>
  <c r="Q80" i="7"/>
  <c r="N91" i="7"/>
  <c r="K124" i="7"/>
  <c r="J108" i="7"/>
  <c r="N114" i="7"/>
  <c r="N120" i="7"/>
  <c r="J131" i="7"/>
  <c r="M149" i="7"/>
  <c r="N143" i="7"/>
  <c r="H202" i="7"/>
  <c r="H192" i="7"/>
  <c r="H198" i="7"/>
  <c r="H204" i="7"/>
  <c r="H200" i="7"/>
  <c r="F294" i="7"/>
  <c r="J327" i="7"/>
  <c r="F322" i="7"/>
  <c r="L384" i="7"/>
  <c r="G422" i="7"/>
  <c r="G414" i="7"/>
  <c r="F442" i="7"/>
  <c r="F436" i="7"/>
  <c r="J494" i="7"/>
  <c r="J492" i="7"/>
  <c r="M502" i="7"/>
  <c r="F106" i="7"/>
  <c r="K328" i="7"/>
  <c r="K347" i="7"/>
  <c r="K72" i="7"/>
  <c r="K82" i="7" s="1"/>
  <c r="L98" i="7"/>
  <c r="L89" i="7"/>
  <c r="L99" i="7" s="1"/>
  <c r="J95" i="7"/>
  <c r="F110" i="7"/>
  <c r="L124" i="7"/>
  <c r="J116" i="7"/>
  <c r="J118" i="7"/>
  <c r="N133" i="7"/>
  <c r="N131" i="7"/>
  <c r="J139" i="7"/>
  <c r="J141" i="7"/>
  <c r="J147" i="7"/>
  <c r="I192" i="7"/>
  <c r="I198" i="7"/>
  <c r="I204" i="7"/>
  <c r="I194" i="7"/>
  <c r="I206" i="7"/>
  <c r="I190" i="7"/>
  <c r="H194" i="7"/>
  <c r="H206" i="7"/>
  <c r="K339" i="7"/>
  <c r="K341" i="7"/>
  <c r="K345" i="7"/>
  <c r="F383" i="7"/>
  <c r="F376" i="7"/>
  <c r="F380" i="7"/>
  <c r="F382" i="7"/>
  <c r="L465" i="7"/>
  <c r="N110" i="7"/>
  <c r="N112" i="7"/>
  <c r="N123" i="7"/>
  <c r="F118" i="7"/>
  <c r="F141" i="7"/>
  <c r="F147" i="7"/>
  <c r="O98" i="7"/>
  <c r="O89" i="7"/>
  <c r="O99" i="7" s="1"/>
  <c r="F122" i="7"/>
  <c r="I428" i="7"/>
  <c r="M98" i="7"/>
  <c r="M89" i="7"/>
  <c r="M99" i="7" s="1"/>
  <c r="N95" i="7"/>
  <c r="K98" i="7"/>
  <c r="J106" i="7"/>
  <c r="F108" i="7"/>
  <c r="F112" i="7"/>
  <c r="N118" i="7"/>
  <c r="F131" i="7"/>
  <c r="F135" i="7"/>
  <c r="N141" i="7"/>
  <c r="I200" i="7"/>
  <c r="J311" i="7"/>
  <c r="J304" i="7"/>
  <c r="M312" i="7"/>
  <c r="J376" i="7"/>
  <c r="F451" i="7"/>
  <c r="F457" i="7"/>
  <c r="F459" i="7"/>
  <c r="F455" i="7"/>
  <c r="F464" i="7"/>
  <c r="J135" i="7"/>
  <c r="H156" i="7"/>
  <c r="I162" i="7"/>
  <c r="G166" i="7"/>
  <c r="H172" i="7"/>
  <c r="G194" i="7"/>
  <c r="J318" i="7"/>
  <c r="G339" i="7"/>
  <c r="G416" i="7"/>
  <c r="K420" i="7"/>
  <c r="M465" i="7"/>
  <c r="J457" i="7"/>
  <c r="F496" i="7"/>
  <c r="F148" i="7"/>
  <c r="N148" i="7"/>
  <c r="F155" i="7"/>
  <c r="F166" i="7" s="1"/>
  <c r="H160" i="7"/>
  <c r="I166" i="7"/>
  <c r="G170" i="7"/>
  <c r="H176" i="7"/>
  <c r="G198" i="7"/>
  <c r="L349" i="7"/>
  <c r="J428" i="7"/>
  <c r="G420" i="7"/>
  <c r="J453" i="7"/>
  <c r="J455" i="7"/>
  <c r="F123" i="7"/>
  <c r="N137" i="7"/>
  <c r="I160" i="7"/>
  <c r="G164" i="7"/>
  <c r="H170" i="7"/>
  <c r="I176" i="7"/>
  <c r="G192" i="7"/>
  <c r="F292" i="7"/>
  <c r="G337" i="7"/>
  <c r="G348" i="7"/>
  <c r="K343" i="7"/>
  <c r="G345" i="7"/>
  <c r="F378" i="7"/>
  <c r="L428" i="7"/>
  <c r="K426" i="7"/>
  <c r="F494" i="7"/>
  <c r="G158" i="7"/>
  <c r="H164" i="7"/>
  <c r="I170" i="7"/>
  <c r="G174" i="7"/>
  <c r="F187" i="7"/>
  <c r="G202" i="7"/>
  <c r="G427" i="7"/>
  <c r="G444" i="7"/>
  <c r="F440" i="7"/>
  <c r="F453" i="7"/>
  <c r="J461" i="7"/>
  <c r="J500" i="7"/>
  <c r="H158" i="7"/>
  <c r="G168" i="7"/>
  <c r="G341" i="7"/>
  <c r="K384" i="7"/>
  <c r="K412" i="7"/>
  <c r="G418" i="7"/>
  <c r="K424" i="7"/>
  <c r="G426" i="7"/>
  <c r="J451" i="7"/>
  <c r="K502" i="7"/>
  <c r="J436" i="7"/>
  <c r="F188" i="7" l="1"/>
  <c r="F214" i="7"/>
  <c r="G484" i="7"/>
  <c r="K484" i="7"/>
  <c r="F286" i="7"/>
  <c r="F240" i="7"/>
  <c r="N97" i="7"/>
  <c r="I216" i="7"/>
  <c r="H216" i="7"/>
  <c r="G216" i="7"/>
  <c r="F208" i="7"/>
  <c r="F212" i="7"/>
  <c r="H82" i="7"/>
  <c r="F229" i="7"/>
  <c r="N81" i="7"/>
  <c r="N80" i="7"/>
  <c r="N82" i="7" s="1"/>
  <c r="N89" i="7"/>
  <c r="F204" i="7"/>
  <c r="F215" i="7"/>
  <c r="I212" i="7"/>
  <c r="I210" i="7"/>
  <c r="H212" i="7"/>
  <c r="H210" i="7"/>
  <c r="O82" i="7"/>
  <c r="G178" i="7"/>
  <c r="N65" i="7"/>
  <c r="I178" i="7"/>
  <c r="J80" i="7"/>
  <c r="G428" i="7"/>
  <c r="J97" i="7"/>
  <c r="J89" i="7"/>
  <c r="F168" i="7"/>
  <c r="J72" i="7"/>
  <c r="F72" i="7"/>
  <c r="J312" i="7"/>
  <c r="J124" i="7"/>
  <c r="J384" i="7"/>
  <c r="F176" i="7"/>
  <c r="J54" i="7"/>
  <c r="F312" i="7"/>
  <c r="F65" i="7"/>
  <c r="N54" i="7"/>
  <c r="Q82" i="7"/>
  <c r="F160" i="7"/>
  <c r="J444" i="7"/>
  <c r="J328" i="7"/>
  <c r="F444" i="7"/>
  <c r="J502" i="7"/>
  <c r="F384" i="7"/>
  <c r="F80" i="7"/>
  <c r="J298" i="7"/>
  <c r="J65" i="7"/>
  <c r="J465" i="7"/>
  <c r="F54" i="7"/>
  <c r="F465" i="7"/>
  <c r="F196" i="7"/>
  <c r="F124" i="7"/>
  <c r="F192" i="7"/>
  <c r="N149" i="7"/>
  <c r="F298" i="7"/>
  <c r="F202" i="7"/>
  <c r="F174" i="7"/>
  <c r="F328" i="7"/>
  <c r="F98" i="7"/>
  <c r="F89" i="7"/>
  <c r="G349" i="7"/>
  <c r="F206" i="7"/>
  <c r="K428" i="7"/>
  <c r="F162" i="7"/>
  <c r="F177" i="7"/>
  <c r="F170" i="7"/>
  <c r="F156" i="7"/>
  <c r="F172" i="7"/>
  <c r="F149" i="7"/>
  <c r="F164" i="7"/>
  <c r="F194" i="7"/>
  <c r="F190" i="7"/>
  <c r="F200" i="7"/>
  <c r="F198" i="7"/>
  <c r="N124" i="7"/>
  <c r="H178" i="7"/>
  <c r="J149" i="7"/>
  <c r="F158" i="7"/>
  <c r="F502" i="7"/>
  <c r="F97" i="7"/>
  <c r="K349" i="7"/>
  <c r="N99" i="7" l="1"/>
  <c r="F216" i="7"/>
  <c r="J82" i="7"/>
  <c r="F178" i="7"/>
  <c r="J99" i="7"/>
  <c r="F82" i="7"/>
  <c r="F99" i="7"/>
</calcChain>
</file>

<file path=xl/sharedStrings.xml><?xml version="1.0" encoding="utf-8"?>
<sst xmlns="http://schemas.openxmlformats.org/spreadsheetml/2006/main" count="742" uniqueCount="253">
  <si>
    <t>地域医療に対する勤務医アンケート調査結果</t>
    <rPh sb="0" eb="4">
      <t>チイキイリョウ</t>
    </rPh>
    <rPh sb="5" eb="6">
      <t>タイ</t>
    </rPh>
    <rPh sb="8" eb="11">
      <t>キンムイ</t>
    </rPh>
    <rPh sb="16" eb="18">
      <t>チョウサ</t>
    </rPh>
    <rPh sb="18" eb="20">
      <t>ケッカ</t>
    </rPh>
    <phoneticPr fontId="2"/>
  </si>
  <si>
    <t>令和８年（2026年）３月</t>
    <rPh sb="0" eb="2">
      <t>レイワ</t>
    </rPh>
    <rPh sb="3" eb="4">
      <t>ネン</t>
    </rPh>
    <rPh sb="9" eb="10">
      <t>ネン</t>
    </rPh>
    <rPh sb="12" eb="13">
      <t>ガツ</t>
    </rPh>
    <phoneticPr fontId="3"/>
  </si>
  <si>
    <t>１　調査目的</t>
    <rPh sb="2" eb="4">
      <t>チョウサ</t>
    </rPh>
    <rPh sb="4" eb="6">
      <t>モクテキ</t>
    </rPh>
    <phoneticPr fontId="3"/>
  </si>
  <si>
    <t>　　都市部や地域に勤務している医師を対象に、地域勤務に対する意向等を調査し、今後の医師確保対策を講じるための基礎資料とすること。</t>
    <rPh sb="2" eb="5">
      <t>トシブ</t>
    </rPh>
    <rPh sb="6" eb="8">
      <t>チイキ</t>
    </rPh>
    <rPh sb="9" eb="11">
      <t>キンム</t>
    </rPh>
    <rPh sb="15" eb="17">
      <t>イシ</t>
    </rPh>
    <rPh sb="18" eb="20">
      <t>タイショウ</t>
    </rPh>
    <rPh sb="22" eb="24">
      <t>チイキ</t>
    </rPh>
    <rPh sb="24" eb="26">
      <t>キンム</t>
    </rPh>
    <rPh sb="27" eb="28">
      <t>タイ</t>
    </rPh>
    <rPh sb="30" eb="32">
      <t>イコウ</t>
    </rPh>
    <rPh sb="32" eb="33">
      <t>トウ</t>
    </rPh>
    <rPh sb="34" eb="36">
      <t>チョウサ</t>
    </rPh>
    <rPh sb="38" eb="40">
      <t>コンゴ</t>
    </rPh>
    <rPh sb="41" eb="43">
      <t>イシ</t>
    </rPh>
    <rPh sb="43" eb="45">
      <t>カクホ</t>
    </rPh>
    <rPh sb="45" eb="47">
      <t>タイサク</t>
    </rPh>
    <rPh sb="48" eb="49">
      <t>コウ</t>
    </rPh>
    <rPh sb="54" eb="56">
      <t>キソ</t>
    </rPh>
    <rPh sb="56" eb="58">
      <t>シリョウ</t>
    </rPh>
    <phoneticPr fontId="3"/>
  </si>
  <si>
    <t>２　調査対象</t>
    <rPh sb="2" eb="4">
      <t>チョウサ</t>
    </rPh>
    <rPh sb="4" eb="6">
      <t>タイショウ</t>
    </rPh>
    <phoneticPr fontId="3"/>
  </si>
  <si>
    <t>　　次に掲げる病院に勤務する常勤医（非常勤医、嘱託勤務医等又は初期臨床研修中の医師を除く）</t>
    <rPh sb="2" eb="3">
      <t>ツギ</t>
    </rPh>
    <rPh sb="4" eb="5">
      <t>カカ</t>
    </rPh>
    <rPh sb="7" eb="9">
      <t>ビョウイン</t>
    </rPh>
    <rPh sb="10" eb="12">
      <t>キンム</t>
    </rPh>
    <rPh sb="14" eb="17">
      <t>ジョウキンイ</t>
    </rPh>
    <rPh sb="18" eb="21">
      <t>ヒジョウキン</t>
    </rPh>
    <rPh sb="21" eb="22">
      <t>イ</t>
    </rPh>
    <rPh sb="23" eb="25">
      <t>ショクタク</t>
    </rPh>
    <rPh sb="25" eb="28">
      <t>キンムイ</t>
    </rPh>
    <rPh sb="28" eb="29">
      <t>トウ</t>
    </rPh>
    <rPh sb="29" eb="30">
      <t>マタ</t>
    </rPh>
    <rPh sb="31" eb="33">
      <t>ショキ</t>
    </rPh>
    <rPh sb="33" eb="35">
      <t>リンショウ</t>
    </rPh>
    <rPh sb="35" eb="38">
      <t>ケンシュウチュウ</t>
    </rPh>
    <rPh sb="39" eb="41">
      <t>イシ</t>
    </rPh>
    <rPh sb="42" eb="43">
      <t>ノゾ</t>
    </rPh>
    <phoneticPr fontId="3"/>
  </si>
  <si>
    <t>地方の病院（人口１万人未満の市町村に所在する市町村立病院及び公的病院）</t>
    <rPh sb="0" eb="2">
      <t>チホウ</t>
    </rPh>
    <rPh sb="3" eb="5">
      <t>ビョウイン</t>
    </rPh>
    <rPh sb="6" eb="8">
      <t>ジンコウ</t>
    </rPh>
    <rPh sb="9" eb="11">
      <t>マンニン</t>
    </rPh>
    <rPh sb="11" eb="13">
      <t>ミマン</t>
    </rPh>
    <rPh sb="14" eb="17">
      <t>シチョウソン</t>
    </rPh>
    <rPh sb="18" eb="20">
      <t>ショザイ</t>
    </rPh>
    <rPh sb="22" eb="25">
      <t>シチョウソン</t>
    </rPh>
    <rPh sb="25" eb="26">
      <t>リツ</t>
    </rPh>
    <rPh sb="26" eb="28">
      <t>ビョウイン</t>
    </rPh>
    <rPh sb="28" eb="29">
      <t>オヨ</t>
    </rPh>
    <rPh sb="30" eb="32">
      <t>コウテキ</t>
    </rPh>
    <rPh sb="32" eb="34">
      <t>ビョウイン</t>
    </rPh>
    <phoneticPr fontId="3"/>
  </si>
  <si>
    <t>都市部の病院（札幌市、旭川市で初期臨床研修医を有する市立病院及び公的病院）</t>
    <rPh sb="0" eb="3">
      <t>トシブ</t>
    </rPh>
    <rPh sb="4" eb="6">
      <t>ビョウイン</t>
    </rPh>
    <rPh sb="7" eb="9">
      <t>サッポロ</t>
    </rPh>
    <rPh sb="9" eb="10">
      <t>シ</t>
    </rPh>
    <rPh sb="11" eb="13">
      <t>アサヒカワ</t>
    </rPh>
    <rPh sb="13" eb="14">
      <t>シ</t>
    </rPh>
    <rPh sb="15" eb="17">
      <t>ショキ</t>
    </rPh>
    <rPh sb="17" eb="19">
      <t>リンショウ</t>
    </rPh>
    <rPh sb="19" eb="22">
      <t>ケンシュウイ</t>
    </rPh>
    <rPh sb="23" eb="24">
      <t>ユウ</t>
    </rPh>
    <rPh sb="26" eb="28">
      <t>シリツ</t>
    </rPh>
    <rPh sb="28" eb="30">
      <t>ビョウイン</t>
    </rPh>
    <rPh sb="30" eb="31">
      <t>オヨ</t>
    </rPh>
    <rPh sb="32" eb="34">
      <t>コウテキ</t>
    </rPh>
    <rPh sb="34" eb="36">
      <t>ビョウイン</t>
    </rPh>
    <phoneticPr fontId="3"/>
  </si>
  <si>
    <t>地域センター病院</t>
    <rPh sb="0" eb="2">
      <t>チイキ</t>
    </rPh>
    <rPh sb="6" eb="8">
      <t>ビョウイン</t>
    </rPh>
    <phoneticPr fontId="3"/>
  </si>
  <si>
    <t>３　調査方法</t>
    <rPh sb="2" eb="4">
      <t>チョウサ</t>
    </rPh>
    <rPh sb="4" eb="6">
      <t>ホウホウ</t>
    </rPh>
    <phoneticPr fontId="3"/>
  </si>
  <si>
    <t>４　アンケート内容</t>
    <rPh sb="7" eb="9">
      <t>ナイヨウ</t>
    </rPh>
    <phoneticPr fontId="3"/>
  </si>
  <si>
    <t>　　医師の基本情報、現在の勤務環境及び地域勤務について　等</t>
    <rPh sb="2" eb="4">
      <t>イシ</t>
    </rPh>
    <rPh sb="5" eb="7">
      <t>キホン</t>
    </rPh>
    <rPh sb="7" eb="9">
      <t>ジョウホウ</t>
    </rPh>
    <rPh sb="10" eb="12">
      <t>ゲンザイ</t>
    </rPh>
    <rPh sb="13" eb="15">
      <t>キンム</t>
    </rPh>
    <rPh sb="15" eb="17">
      <t>カンキョウ</t>
    </rPh>
    <rPh sb="17" eb="18">
      <t>オヨ</t>
    </rPh>
    <rPh sb="19" eb="21">
      <t>チイキ</t>
    </rPh>
    <rPh sb="21" eb="23">
      <t>キンム</t>
    </rPh>
    <rPh sb="28" eb="29">
      <t>トウ</t>
    </rPh>
    <phoneticPr fontId="3"/>
  </si>
  <si>
    <t>５　回答数</t>
    <rPh sb="2" eb="5">
      <t>カイトウスウ</t>
    </rPh>
    <phoneticPr fontId="2"/>
  </si>
  <si>
    <t>Ｒ７</t>
    <phoneticPr fontId="3"/>
  </si>
  <si>
    <t>Ｒ３</t>
  </si>
  <si>
    <t>Ｒ１</t>
  </si>
  <si>
    <t>地　方</t>
    <rPh sb="0" eb="1">
      <t>チ</t>
    </rPh>
    <rPh sb="2" eb="3">
      <t>カタ</t>
    </rPh>
    <phoneticPr fontId="2"/>
  </si>
  <si>
    <t>都市部</t>
    <rPh sb="0" eb="3">
      <t>トシブ</t>
    </rPh>
    <phoneticPr fontId="2"/>
  </si>
  <si>
    <t>センター</t>
  </si>
  <si>
    <t>対象者数</t>
    <rPh sb="0" eb="3">
      <t>タイショウシャ</t>
    </rPh>
    <rPh sb="3" eb="4">
      <t>スウ</t>
    </rPh>
    <phoneticPr fontId="2"/>
  </si>
  <si>
    <t>回答数</t>
    <rPh sb="0" eb="3">
      <t>カイトウスウ</t>
    </rPh>
    <phoneticPr fontId="2"/>
  </si>
  <si>
    <t>病
床
数</t>
    <rPh sb="0" eb="1">
      <t>ヤマイ</t>
    </rPh>
    <rPh sb="2" eb="3">
      <t>ユカ</t>
    </rPh>
    <rPh sb="4" eb="5">
      <t>カズ</t>
    </rPh>
    <phoneticPr fontId="3"/>
  </si>
  <si>
    <t>100床未満</t>
    <rPh sb="3" eb="4">
      <t>ユカ</t>
    </rPh>
    <rPh sb="4" eb="6">
      <t>ミマン</t>
    </rPh>
    <phoneticPr fontId="3"/>
  </si>
  <si>
    <t>100～299床</t>
    <rPh sb="7" eb="8">
      <t>ユカ</t>
    </rPh>
    <phoneticPr fontId="3"/>
  </si>
  <si>
    <t>300～499床</t>
    <rPh sb="7" eb="8">
      <t>ユカ</t>
    </rPh>
    <phoneticPr fontId="3"/>
  </si>
  <si>
    <t>500～699床</t>
    <rPh sb="7" eb="8">
      <t>ユカ</t>
    </rPh>
    <phoneticPr fontId="3"/>
  </si>
  <si>
    <t>700床以上</t>
    <rPh sb="3" eb="4">
      <t>ユカ</t>
    </rPh>
    <rPh sb="4" eb="6">
      <t>イジョウ</t>
    </rPh>
    <phoneticPr fontId="3"/>
  </si>
  <si>
    <t>無回答</t>
    <rPh sb="0" eb="3">
      <t>ムカイトウ</t>
    </rPh>
    <phoneticPr fontId="3"/>
  </si>
  <si>
    <t>-</t>
    <phoneticPr fontId="3"/>
  </si>
  <si>
    <t>-</t>
  </si>
  <si>
    <t>回収率</t>
    <rPh sb="0" eb="3">
      <t>カイシュウリツ</t>
    </rPh>
    <phoneticPr fontId="2"/>
  </si>
  <si>
    <t>※平成29年度調査から各質問ごとの無回答は除いて割合を算出している</t>
    <rPh sb="1" eb="3">
      <t>ヘイセイ</t>
    </rPh>
    <rPh sb="5" eb="7">
      <t>ネンド</t>
    </rPh>
    <rPh sb="7" eb="9">
      <t>チョウサ</t>
    </rPh>
    <rPh sb="11" eb="14">
      <t>カクシツモン</t>
    </rPh>
    <rPh sb="17" eb="20">
      <t>ムカイトウ</t>
    </rPh>
    <rPh sb="21" eb="22">
      <t>ノゾ</t>
    </rPh>
    <rPh sb="24" eb="26">
      <t>ワリアイ</t>
    </rPh>
    <rPh sb="27" eb="29">
      <t>サンシュツ</t>
    </rPh>
    <phoneticPr fontId="3"/>
  </si>
  <si>
    <t>①　年齢区分</t>
    <rPh sb="2" eb="4">
      <t>ネンレイ</t>
    </rPh>
    <rPh sb="4" eb="6">
      <t>クブン</t>
    </rPh>
    <phoneticPr fontId="2"/>
  </si>
  <si>
    <t>Ｒ７</t>
  </si>
  <si>
    <t>Ｒ３</t>
    <phoneticPr fontId="3"/>
  </si>
  <si>
    <t>Ｒ１</t>
    <phoneticPr fontId="3"/>
  </si>
  <si>
    <t>２　０　代</t>
    <rPh sb="4" eb="5">
      <t>ダイ</t>
    </rPh>
    <phoneticPr fontId="2"/>
  </si>
  <si>
    <t>３　０　代</t>
    <rPh sb="4" eb="5">
      <t>ダイ</t>
    </rPh>
    <phoneticPr fontId="2"/>
  </si>
  <si>
    <t>４　０　代</t>
    <rPh sb="4" eb="5">
      <t>ダイ</t>
    </rPh>
    <phoneticPr fontId="2"/>
  </si>
  <si>
    <t>５　０　代</t>
    <rPh sb="4" eb="5">
      <t>ダイ</t>
    </rPh>
    <phoneticPr fontId="2"/>
  </si>
  <si>
    <t>６０代以上</t>
    <rPh sb="2" eb="3">
      <t>ダイ</t>
    </rPh>
    <rPh sb="3" eb="5">
      <t>イジョウ</t>
    </rPh>
    <phoneticPr fontId="2"/>
  </si>
  <si>
    <t>計</t>
    <rPh sb="0" eb="1">
      <t>ケイ</t>
    </rPh>
    <phoneticPr fontId="2"/>
  </si>
  <si>
    <t>②　性別</t>
    <rPh sb="2" eb="4">
      <t>セイベツ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</si>
  <si>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</si>
  <si>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</si>
  <si>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③　配偶者</t>
    <rPh sb="2" eb="5">
      <t>ハイグウシャ</t>
    </rPh>
    <phoneticPr fontId="2"/>
  </si>
  <si>
    <t>あ　り</t>
  </si>
  <si>
    <t>同　居</t>
    <rPh sb="0" eb="1">
      <t>ドウ</t>
    </rPh>
    <rPh sb="2" eb="3">
      <t>キョ</t>
    </rPh>
    <phoneticPr fontId="2"/>
  </si>
  <si>
    <t>別　居</t>
    <rPh sb="0" eb="1">
      <t>ベツ</t>
    </rPh>
    <rPh sb="2" eb="3">
      <t>キョ</t>
    </rPh>
    <phoneticPr fontId="2"/>
  </si>
  <si>
    <t>同居・別居</t>
    <rPh sb="0" eb="2">
      <t>ドウキョ</t>
    </rPh>
    <rPh sb="3" eb="5">
      <t>ベッキョ</t>
    </rPh>
    <phoneticPr fontId="2"/>
  </si>
  <si>
    <t>な　し</t>
  </si>
  <si>
    <t>④　子ども</t>
    <rPh sb="2" eb="3">
      <t>コ</t>
    </rPh>
    <phoneticPr fontId="2"/>
  </si>
  <si>
    <t>⑤　出身地</t>
    <rPh sb="2" eb="5">
      <t>シュッシンチ</t>
    </rPh>
    <phoneticPr fontId="2"/>
  </si>
  <si>
    <t>北海道</t>
    <rPh sb="0" eb="3">
      <t>ホッカイドウ</t>
    </rPh>
    <phoneticPr fontId="2"/>
  </si>
  <si>
    <t>東北地方</t>
    <rPh sb="0" eb="2">
      <t>トウホク</t>
    </rPh>
    <rPh sb="2" eb="4">
      <t>チホウ</t>
    </rPh>
    <phoneticPr fontId="2"/>
  </si>
  <si>
    <t>関東地方</t>
    <rPh sb="0" eb="2">
      <t>カントウ</t>
    </rPh>
    <rPh sb="2" eb="4">
      <t>チホウ</t>
    </rPh>
    <phoneticPr fontId="2"/>
  </si>
  <si>
    <t>中部地方</t>
    <rPh sb="0" eb="2">
      <t>チュウブ</t>
    </rPh>
    <rPh sb="2" eb="4">
      <t>チホウ</t>
    </rPh>
    <phoneticPr fontId="2"/>
  </si>
  <si>
    <t>近畿地方</t>
    <rPh sb="0" eb="2">
      <t>キンキ</t>
    </rPh>
    <rPh sb="2" eb="4">
      <t>チホウ</t>
    </rPh>
    <phoneticPr fontId="2"/>
  </si>
  <si>
    <t>中国地方</t>
    <rPh sb="0" eb="2">
      <t>チュウゴク</t>
    </rPh>
    <rPh sb="2" eb="4">
      <t>チホウ</t>
    </rPh>
    <phoneticPr fontId="2"/>
  </si>
  <si>
    <t>四国地方</t>
    <rPh sb="0" eb="2">
      <t>シコク</t>
    </rPh>
    <rPh sb="2" eb="4">
      <t>チホウ</t>
    </rPh>
    <phoneticPr fontId="2"/>
  </si>
  <si>
    <t>九州・沖縄地方</t>
    <rPh sb="0" eb="2">
      <t>キュウシュウ</t>
    </rPh>
    <rPh sb="3" eb="5">
      <t>オキナワ</t>
    </rPh>
    <rPh sb="5" eb="7">
      <t>チホウ</t>
    </rPh>
    <phoneticPr fontId="2"/>
  </si>
  <si>
    <t>国外</t>
    <rPh sb="0" eb="2">
      <t>コクガイ</t>
    </rPh>
    <phoneticPr fontId="2"/>
  </si>
  <si>
    <t>⑥　卒業医学部</t>
    <rPh sb="2" eb="4">
      <t>ソツギョウ</t>
    </rPh>
    <rPh sb="4" eb="7">
      <t>イガクブ</t>
    </rPh>
    <phoneticPr fontId="2"/>
  </si>
  <si>
    <t>北海道</t>
    <rPh sb="0" eb="1">
      <t>キタ</t>
    </rPh>
    <rPh sb="1" eb="2">
      <t>ウミ</t>
    </rPh>
    <rPh sb="2" eb="3">
      <t>ミチ</t>
    </rPh>
    <phoneticPr fontId="2"/>
  </si>
  <si>
    <t>国　外</t>
    <rPh sb="0" eb="1">
      <t>クニ</t>
    </rPh>
    <rPh sb="2" eb="3">
      <t>ソト</t>
    </rPh>
    <phoneticPr fontId="2"/>
  </si>
  <si>
    <t>⑦　臨床研修（初期研修）</t>
    <rPh sb="2" eb="4">
      <t>リンショウ</t>
    </rPh>
    <rPh sb="4" eb="6">
      <t>ケンシュウ</t>
    </rPh>
    <rPh sb="7" eb="9">
      <t>ショキ</t>
    </rPh>
    <rPh sb="9" eb="11">
      <t>ケンシュウ</t>
    </rPh>
    <phoneticPr fontId="2"/>
  </si>
  <si>
    <t>行った</t>
    <rPh sb="0" eb="1">
      <t>イ</t>
    </rPh>
    <phoneticPr fontId="2"/>
  </si>
  <si>
    <t>北海道</t>
    <rPh sb="0" eb="3">
      <t>ホッカイドウ</t>
    </rPh>
    <phoneticPr fontId="3"/>
  </si>
  <si>
    <t>東北地方</t>
    <rPh sb="0" eb="2">
      <t>トウホク</t>
    </rPh>
    <rPh sb="2" eb="4">
      <t>チホウ</t>
    </rPh>
    <phoneticPr fontId="3"/>
  </si>
  <si>
    <t>関東地方</t>
    <rPh sb="0" eb="2">
      <t>カントウ</t>
    </rPh>
    <rPh sb="2" eb="4">
      <t>チホウ</t>
    </rPh>
    <phoneticPr fontId="3"/>
  </si>
  <si>
    <t>中部地方</t>
    <rPh sb="0" eb="2">
      <t>チュウブ</t>
    </rPh>
    <rPh sb="2" eb="4">
      <t>チホウ</t>
    </rPh>
    <phoneticPr fontId="3"/>
  </si>
  <si>
    <t>近畿地方</t>
    <rPh sb="0" eb="2">
      <t>キンキ</t>
    </rPh>
    <rPh sb="2" eb="4">
      <t>チホウ</t>
    </rPh>
    <phoneticPr fontId="3"/>
  </si>
  <si>
    <t>中国地方</t>
    <rPh sb="0" eb="2">
      <t>チュウゴク</t>
    </rPh>
    <rPh sb="2" eb="4">
      <t>チホウ</t>
    </rPh>
    <phoneticPr fontId="3"/>
  </si>
  <si>
    <t>四国地方</t>
    <rPh sb="0" eb="2">
      <t>シコク</t>
    </rPh>
    <rPh sb="2" eb="4">
      <t>チホウ</t>
    </rPh>
    <phoneticPr fontId="3"/>
  </si>
  <si>
    <t>九州・沖縄
地方</t>
    <phoneticPr fontId="3"/>
  </si>
  <si>
    <t>国外</t>
    <rPh sb="0" eb="2">
      <t>コクガイ</t>
    </rPh>
    <phoneticPr fontId="3"/>
  </si>
  <si>
    <t>行っていない</t>
    <rPh sb="0" eb="1">
      <t>イ</t>
    </rPh>
    <phoneticPr fontId="3"/>
  </si>
  <si>
    <t>⑧　専門研修（後期研修）</t>
    <rPh sb="2" eb="4">
      <t>センモン</t>
    </rPh>
    <rPh sb="4" eb="6">
      <t>ケンシュウ</t>
    </rPh>
    <rPh sb="7" eb="9">
      <t>コウキ</t>
    </rPh>
    <rPh sb="9" eb="11">
      <t>ケンシュウ</t>
    </rPh>
    <phoneticPr fontId="2"/>
  </si>
  <si>
    <t>勤務医
（常勤）</t>
    <rPh sb="0" eb="3">
      <t>キンムイ</t>
    </rPh>
    <rPh sb="5" eb="7">
      <t>ジョウキン</t>
    </rPh>
    <phoneticPr fontId="2"/>
  </si>
  <si>
    <t>病院の管理者等（管理職）</t>
    <rPh sb="0" eb="2">
      <t>ビョウイン</t>
    </rPh>
    <rPh sb="3" eb="6">
      <t>カンリシャ</t>
    </rPh>
    <rPh sb="6" eb="7">
      <t>トウ</t>
    </rPh>
    <rPh sb="8" eb="11">
      <t>カンリショク</t>
    </rPh>
    <phoneticPr fontId="2"/>
  </si>
  <si>
    <t>１～２年目</t>
    <rPh sb="3" eb="5">
      <t>ネンメ</t>
    </rPh>
    <phoneticPr fontId="2"/>
  </si>
  <si>
    <t>３～４年目</t>
    <rPh sb="3" eb="5">
      <t>ネンメ</t>
    </rPh>
    <phoneticPr fontId="2"/>
  </si>
  <si>
    <t>５～９年目</t>
    <rPh sb="3" eb="5">
      <t>ネンメ</t>
    </rPh>
    <phoneticPr fontId="2"/>
  </si>
  <si>
    <t>10年以上</t>
    <rPh sb="2" eb="5">
      <t>ネンイジョウ</t>
    </rPh>
    <phoneticPr fontId="2"/>
  </si>
  <si>
    <t>500万円未満</t>
    <rPh sb="3" eb="5">
      <t>マンエン</t>
    </rPh>
    <rPh sb="5" eb="7">
      <t>ミマン</t>
    </rPh>
    <phoneticPr fontId="2"/>
  </si>
  <si>
    <t>500～999万円</t>
    <rPh sb="7" eb="9">
      <t>マンエン</t>
    </rPh>
    <phoneticPr fontId="3"/>
  </si>
  <si>
    <t>1,000～1,499万円</t>
    <rPh sb="11" eb="13">
      <t>マンエン</t>
    </rPh>
    <phoneticPr fontId="3"/>
  </si>
  <si>
    <t>1,500～1,999万円</t>
    <rPh sb="11" eb="13">
      <t>マンエン</t>
    </rPh>
    <phoneticPr fontId="3"/>
  </si>
  <si>
    <t>2,000万円以上</t>
    <rPh sb="5" eb="7">
      <t>マンエン</t>
    </rPh>
    <rPh sb="7" eb="9">
      <t>イジョウ</t>
    </rPh>
    <phoneticPr fontId="2"/>
  </si>
  <si>
    <t>■　現在勤務している医療機関の勤務環境等について</t>
    <rPh sb="2" eb="4">
      <t>ゲンザイ</t>
    </rPh>
    <rPh sb="4" eb="6">
      <t>キンム</t>
    </rPh>
    <rPh sb="10" eb="12">
      <t>イリョウ</t>
    </rPh>
    <rPh sb="12" eb="14">
      <t>キカン</t>
    </rPh>
    <rPh sb="15" eb="17">
      <t>キンム</t>
    </rPh>
    <rPh sb="17" eb="19">
      <t>カンキョウ</t>
    </rPh>
    <rPh sb="19" eb="20">
      <t>トウ</t>
    </rPh>
    <phoneticPr fontId="3"/>
  </si>
  <si>
    <t>問１　現在の病院に勤務することとなった経緯</t>
    <rPh sb="0" eb="1">
      <t>ト</t>
    </rPh>
    <rPh sb="3" eb="5">
      <t>ゲンザイ</t>
    </rPh>
    <rPh sb="6" eb="8">
      <t>ビョウイン</t>
    </rPh>
    <rPh sb="9" eb="11">
      <t>キンム</t>
    </rPh>
    <rPh sb="19" eb="21">
      <t>ケイイ</t>
    </rPh>
    <phoneticPr fontId="2"/>
  </si>
  <si>
    <t>大学からの派遣</t>
    <rPh sb="0" eb="2">
      <t>ダイガク</t>
    </rPh>
    <rPh sb="5" eb="7">
      <t>ハケン</t>
    </rPh>
    <phoneticPr fontId="2"/>
  </si>
  <si>
    <t>自分から応募</t>
    <rPh sb="0" eb="2">
      <t>ジブン</t>
    </rPh>
    <rPh sb="4" eb="6">
      <t>オウボ</t>
    </rPh>
    <phoneticPr fontId="2"/>
  </si>
  <si>
    <t>大学からの紹介</t>
    <rPh sb="0" eb="2">
      <t>ダイガク</t>
    </rPh>
    <rPh sb="5" eb="7">
      <t>ショウカイ</t>
    </rPh>
    <phoneticPr fontId="2"/>
  </si>
  <si>
    <t>友人などからの紹介</t>
    <rPh sb="0" eb="2">
      <t>ユウジン</t>
    </rPh>
    <rPh sb="7" eb="9">
      <t>ショウカイ</t>
    </rPh>
    <phoneticPr fontId="3"/>
  </si>
  <si>
    <t>医師の就業斡旋を行う
団体・業者等の紹介</t>
    <rPh sb="0" eb="2">
      <t>イシ</t>
    </rPh>
    <rPh sb="3" eb="5">
      <t>シュウギョウ</t>
    </rPh>
    <rPh sb="5" eb="7">
      <t>アッセン</t>
    </rPh>
    <rPh sb="8" eb="9">
      <t>オコナ</t>
    </rPh>
    <rPh sb="11" eb="13">
      <t>ダンタイ</t>
    </rPh>
    <rPh sb="14" eb="16">
      <t>ギョウシャ</t>
    </rPh>
    <rPh sb="16" eb="17">
      <t>トウ</t>
    </rPh>
    <rPh sb="18" eb="20">
      <t>ショウカイ</t>
    </rPh>
    <phoneticPr fontId="2"/>
  </si>
  <si>
    <t>その他</t>
    <rPh sb="2" eb="3">
      <t>タ</t>
    </rPh>
    <phoneticPr fontId="2"/>
  </si>
  <si>
    <t>週40時間未満</t>
    <rPh sb="0" eb="1">
      <t>シュウ</t>
    </rPh>
    <rPh sb="3" eb="5">
      <t>ジカン</t>
    </rPh>
    <rPh sb="5" eb="7">
      <t>ミマン</t>
    </rPh>
    <phoneticPr fontId="2"/>
  </si>
  <si>
    <t>週40～60時間</t>
    <rPh sb="0" eb="1">
      <t>シュウ</t>
    </rPh>
    <rPh sb="6" eb="8">
      <t>ジカン</t>
    </rPh>
    <phoneticPr fontId="2"/>
  </si>
  <si>
    <t>週60～80時間</t>
    <rPh sb="0" eb="1">
      <t>シュウ</t>
    </rPh>
    <rPh sb="6" eb="8">
      <t>ジカン</t>
    </rPh>
    <phoneticPr fontId="2"/>
  </si>
  <si>
    <t>週80時間以上</t>
    <rPh sb="0" eb="1">
      <t>シュウ</t>
    </rPh>
    <rPh sb="3" eb="5">
      <t>ジカン</t>
    </rPh>
    <rPh sb="5" eb="7">
      <t>イジョウ</t>
    </rPh>
    <phoneticPr fontId="2"/>
  </si>
  <si>
    <t>緊急対応</t>
    <rPh sb="0" eb="2">
      <t>キンキュウ</t>
    </rPh>
    <rPh sb="2" eb="4">
      <t>タイオウ</t>
    </rPh>
    <phoneticPr fontId="2"/>
  </si>
  <si>
    <t>土日祝日の当番（回診）</t>
    <rPh sb="0" eb="2">
      <t>ドニチ</t>
    </rPh>
    <rPh sb="2" eb="4">
      <t>シュクジツ</t>
    </rPh>
    <rPh sb="5" eb="7">
      <t>トウバン</t>
    </rPh>
    <rPh sb="8" eb="10">
      <t>カイシン</t>
    </rPh>
    <phoneticPr fontId="2"/>
  </si>
  <si>
    <t>記録・報告書作成や
書類の整理</t>
    <rPh sb="0" eb="2">
      <t>キロク</t>
    </rPh>
    <rPh sb="3" eb="6">
      <t>ホウコクショ</t>
    </rPh>
    <rPh sb="6" eb="8">
      <t>サクセイ</t>
    </rPh>
    <rPh sb="10" eb="12">
      <t>ショルイ</t>
    </rPh>
    <rPh sb="13" eb="15">
      <t>セイリ</t>
    </rPh>
    <phoneticPr fontId="2"/>
  </si>
  <si>
    <t>手術や外来対応等の延長</t>
    <rPh sb="0" eb="2">
      <t>シュジュツ</t>
    </rPh>
    <rPh sb="3" eb="5">
      <t>ガイライ</t>
    </rPh>
    <rPh sb="5" eb="7">
      <t>タイオウ</t>
    </rPh>
    <rPh sb="7" eb="8">
      <t>トウ</t>
    </rPh>
    <rPh sb="9" eb="11">
      <t>エンチョウ</t>
    </rPh>
    <phoneticPr fontId="2"/>
  </si>
  <si>
    <t>カンファレンスへの参加</t>
    <rPh sb="9" eb="11">
      <t>サンカ</t>
    </rPh>
    <phoneticPr fontId="3"/>
  </si>
  <si>
    <t>勤務開始前の準備</t>
    <rPh sb="0" eb="2">
      <t>キンム</t>
    </rPh>
    <rPh sb="2" eb="5">
      <t>カイシマエ</t>
    </rPh>
    <rPh sb="6" eb="8">
      <t>ジュンビ</t>
    </rPh>
    <phoneticPr fontId="2"/>
  </si>
  <si>
    <t>他職種・他機関との
連絡調整</t>
    <rPh sb="0" eb="3">
      <t>タショクシュ</t>
    </rPh>
    <rPh sb="4" eb="7">
      <t>タキカン</t>
    </rPh>
    <rPh sb="10" eb="12">
      <t>レンラク</t>
    </rPh>
    <rPh sb="12" eb="14">
      <t>チョウセイ</t>
    </rPh>
    <phoneticPr fontId="2"/>
  </si>
  <si>
    <t>宿日直回数（１ヵ月の回数）</t>
    <rPh sb="0" eb="1">
      <t>シュク</t>
    </rPh>
    <rPh sb="1" eb="3">
      <t>ニッチョク</t>
    </rPh>
    <rPh sb="3" eb="5">
      <t>カイスウ</t>
    </rPh>
    <rPh sb="8" eb="9">
      <t>ゲツ</t>
    </rPh>
    <rPh sb="10" eb="12">
      <t>カイスウ</t>
    </rPh>
    <phoneticPr fontId="3"/>
  </si>
  <si>
    <t>なし</t>
    <phoneticPr fontId="2"/>
  </si>
  <si>
    <t>１～４回</t>
    <rPh sb="3" eb="4">
      <t>カイ</t>
    </rPh>
    <phoneticPr fontId="2"/>
  </si>
  <si>
    <t>５～８回</t>
    <rPh sb="3" eb="4">
      <t>カイ</t>
    </rPh>
    <phoneticPr fontId="2"/>
  </si>
  <si>
    <t>９回以上</t>
    <rPh sb="1" eb="2">
      <t>カイ</t>
    </rPh>
    <rPh sb="2" eb="4">
      <t>イジョウ</t>
    </rPh>
    <phoneticPr fontId="2"/>
  </si>
  <si>
    <t>オンコール回数（１ヵ月の回数）</t>
    <rPh sb="5" eb="7">
      <t>カイスウ</t>
    </rPh>
    <rPh sb="10" eb="11">
      <t>ゲツ</t>
    </rPh>
    <rPh sb="12" eb="14">
      <t>カイスウ</t>
    </rPh>
    <phoneticPr fontId="3"/>
  </si>
  <si>
    <t>９～12回</t>
    <rPh sb="4" eb="5">
      <t>カイ</t>
    </rPh>
    <phoneticPr fontId="2"/>
  </si>
  <si>
    <t>13～16回</t>
    <rPh sb="5" eb="6">
      <t>カイ</t>
    </rPh>
    <phoneticPr fontId="2"/>
  </si>
  <si>
    <t>17～20回</t>
    <rPh sb="5" eb="6">
      <t>カイ</t>
    </rPh>
    <phoneticPr fontId="2"/>
  </si>
  <si>
    <t>ほぼ毎日</t>
    <rPh sb="2" eb="4">
      <t>マイニチ</t>
    </rPh>
    <phoneticPr fontId="2"/>
  </si>
  <si>
    <t>通常業務で、業務内容の軽減はない</t>
    <rPh sb="0" eb="2">
      <t>ツウジョウ</t>
    </rPh>
    <rPh sb="2" eb="4">
      <t>ギョウム</t>
    </rPh>
    <rPh sb="6" eb="8">
      <t>ギョウム</t>
    </rPh>
    <rPh sb="8" eb="10">
      <t>ナイヨウ</t>
    </rPh>
    <rPh sb="11" eb="13">
      <t>ケイゲン</t>
    </rPh>
    <phoneticPr fontId="2"/>
  </si>
  <si>
    <t>通常業務であるが、業務内容は軽減される</t>
    <rPh sb="0" eb="2">
      <t>ツウジョウ</t>
    </rPh>
    <rPh sb="2" eb="4">
      <t>ギョウム</t>
    </rPh>
    <rPh sb="9" eb="11">
      <t>ギョウム</t>
    </rPh>
    <rPh sb="11" eb="13">
      <t>ナイヨウ</t>
    </rPh>
    <rPh sb="14" eb="16">
      <t>ケイゲン</t>
    </rPh>
    <phoneticPr fontId="2"/>
  </si>
  <si>
    <t>短時間勤務で、業務内容の軽減はない</t>
    <rPh sb="0" eb="3">
      <t>タンジカン</t>
    </rPh>
    <rPh sb="3" eb="5">
      <t>キンム</t>
    </rPh>
    <rPh sb="7" eb="9">
      <t>ギョウム</t>
    </rPh>
    <rPh sb="9" eb="11">
      <t>ナイヨウ</t>
    </rPh>
    <rPh sb="12" eb="14">
      <t>ケイゲン</t>
    </rPh>
    <phoneticPr fontId="2"/>
  </si>
  <si>
    <t>短時間勤務で、業務内容も軽減される</t>
    <rPh sb="0" eb="3">
      <t>タンジカン</t>
    </rPh>
    <rPh sb="3" eb="5">
      <t>キンム</t>
    </rPh>
    <rPh sb="7" eb="9">
      <t>ギョウム</t>
    </rPh>
    <rPh sb="9" eb="11">
      <t>ナイヨウ</t>
    </rPh>
    <rPh sb="12" eb="14">
      <t>ケイゲン</t>
    </rPh>
    <phoneticPr fontId="2"/>
  </si>
  <si>
    <t>勤務なし（休み）</t>
    <rPh sb="0" eb="2">
      <t>キンム</t>
    </rPh>
    <rPh sb="5" eb="6">
      <t>ヤス</t>
    </rPh>
    <phoneticPr fontId="3"/>
  </si>
  <si>
    <t>１～３回</t>
    <rPh sb="3" eb="4">
      <t>カイ</t>
    </rPh>
    <phoneticPr fontId="2"/>
  </si>
  <si>
    <t>４～７回</t>
    <rPh sb="3" eb="4">
      <t>カイ</t>
    </rPh>
    <phoneticPr fontId="2"/>
  </si>
  <si>
    <t>11回以上</t>
    <rPh sb="2" eb="3">
      <t>カイ</t>
    </rPh>
    <rPh sb="3" eb="5">
      <t>イジョウ</t>
    </rPh>
    <phoneticPr fontId="2"/>
  </si>
  <si>
    <t>満足</t>
    <rPh sb="0" eb="2">
      <t>マンゾク</t>
    </rPh>
    <phoneticPr fontId="2"/>
  </si>
  <si>
    <t>どちらかと
いうと満足</t>
    <rPh sb="9" eb="11">
      <t>マンゾク</t>
    </rPh>
    <phoneticPr fontId="2"/>
  </si>
  <si>
    <t>どちらかと
いうと不満</t>
    <rPh sb="9" eb="11">
      <t>フマン</t>
    </rPh>
    <phoneticPr fontId="2"/>
  </si>
  <si>
    <t>不満</t>
    <rPh sb="0" eb="2">
      <t>フマン</t>
    </rPh>
    <phoneticPr fontId="2"/>
  </si>
  <si>
    <t>１　業務量全般について</t>
    <rPh sb="2" eb="5">
      <t>ギョウムリョウ</t>
    </rPh>
    <rPh sb="5" eb="7">
      <t>ゼンパン</t>
    </rPh>
    <phoneticPr fontId="3"/>
  </si>
  <si>
    <t>　１－①　平日の業務（時間外含む）</t>
    <rPh sb="5" eb="7">
      <t>ヘイジツ</t>
    </rPh>
    <rPh sb="8" eb="10">
      <t>ギョウム</t>
    </rPh>
    <rPh sb="11" eb="14">
      <t>ジカンガイ</t>
    </rPh>
    <rPh sb="14" eb="15">
      <t>フク</t>
    </rPh>
    <phoneticPr fontId="3"/>
  </si>
  <si>
    <t>　１－②　当直、夜勤、オンコール等</t>
    <rPh sb="5" eb="7">
      <t>トウチョク</t>
    </rPh>
    <rPh sb="8" eb="10">
      <t>ヤキン</t>
    </rPh>
    <rPh sb="16" eb="17">
      <t>トウ</t>
    </rPh>
    <phoneticPr fontId="3"/>
  </si>
  <si>
    <t>　１－③　休暇、休日等</t>
    <rPh sb="5" eb="7">
      <t>キュウカ</t>
    </rPh>
    <rPh sb="8" eb="10">
      <t>キュウジツ</t>
    </rPh>
    <rPh sb="10" eb="11">
      <t>トウ</t>
    </rPh>
    <phoneticPr fontId="3"/>
  </si>
  <si>
    <t>２　仕事のやりがい（仕事内容、症例数等）</t>
    <rPh sb="2" eb="4">
      <t>シゴト</t>
    </rPh>
    <rPh sb="10" eb="12">
      <t>シゴト</t>
    </rPh>
    <rPh sb="12" eb="14">
      <t>ナイヨウ</t>
    </rPh>
    <rPh sb="15" eb="18">
      <t>ショウレイスウ</t>
    </rPh>
    <rPh sb="18" eb="19">
      <t>トウ</t>
    </rPh>
    <phoneticPr fontId="3"/>
  </si>
  <si>
    <t>３　職場の雰囲気（人間関係等）</t>
    <rPh sb="2" eb="4">
      <t>ショクバ</t>
    </rPh>
    <rPh sb="5" eb="8">
      <t>フンイキ</t>
    </rPh>
    <rPh sb="9" eb="11">
      <t>ニンゲン</t>
    </rPh>
    <rPh sb="11" eb="13">
      <t>カンケイ</t>
    </rPh>
    <rPh sb="13" eb="14">
      <t>トウ</t>
    </rPh>
    <phoneticPr fontId="3"/>
  </si>
  <si>
    <t>４　給与等（給与・手当等）</t>
    <rPh sb="2" eb="4">
      <t>キュウヨ</t>
    </rPh>
    <rPh sb="4" eb="5">
      <t>トウ</t>
    </rPh>
    <rPh sb="6" eb="8">
      <t>キュウヨ</t>
    </rPh>
    <rPh sb="9" eb="11">
      <t>テアテ</t>
    </rPh>
    <rPh sb="11" eb="12">
      <t>トウ</t>
    </rPh>
    <phoneticPr fontId="3"/>
  </si>
  <si>
    <t>■　地域勤務に対する考え方について</t>
    <rPh sb="2" eb="4">
      <t>チイキ</t>
    </rPh>
    <rPh sb="4" eb="6">
      <t>キンム</t>
    </rPh>
    <rPh sb="7" eb="8">
      <t>タイ</t>
    </rPh>
    <rPh sb="10" eb="11">
      <t>カンガ</t>
    </rPh>
    <rPh sb="12" eb="13">
      <t>カタ</t>
    </rPh>
    <phoneticPr fontId="3"/>
  </si>
  <si>
    <t>希望する内容の仕事ができないため</t>
    <rPh sb="0" eb="2">
      <t>キボウ</t>
    </rPh>
    <rPh sb="4" eb="6">
      <t>ナイヨウ</t>
    </rPh>
    <rPh sb="7" eb="9">
      <t>シゴト</t>
    </rPh>
    <phoneticPr fontId="2"/>
  </si>
  <si>
    <t>労働環境に不安があるため</t>
    <rPh sb="0" eb="2">
      <t>ロウドウ</t>
    </rPh>
    <rPh sb="2" eb="4">
      <t>カンキョウ</t>
    </rPh>
    <rPh sb="5" eb="7">
      <t>フアン</t>
    </rPh>
    <phoneticPr fontId="2"/>
  </si>
  <si>
    <t>家族の理解が得られないため</t>
    <rPh sb="0" eb="2">
      <t>カゾク</t>
    </rPh>
    <rPh sb="3" eb="5">
      <t>リカイ</t>
    </rPh>
    <rPh sb="6" eb="7">
      <t>エ</t>
    </rPh>
    <phoneticPr fontId="2"/>
  </si>
  <si>
    <t>子どもの教育環境が整っていないため</t>
    <rPh sb="0" eb="1">
      <t>コ</t>
    </rPh>
    <rPh sb="4" eb="6">
      <t>キョウイク</t>
    </rPh>
    <rPh sb="6" eb="8">
      <t>カンキョウ</t>
    </rPh>
    <rPh sb="9" eb="10">
      <t>トトノ</t>
    </rPh>
    <phoneticPr fontId="3"/>
  </si>
  <si>
    <t>元の勤務地／希望する勤務地に行ける保証がないため</t>
    <rPh sb="0" eb="1">
      <t>モト</t>
    </rPh>
    <rPh sb="2" eb="5">
      <t>キンムチ</t>
    </rPh>
    <rPh sb="6" eb="8">
      <t>キボウ</t>
    </rPh>
    <rPh sb="10" eb="13">
      <t>キンムチ</t>
    </rPh>
    <rPh sb="14" eb="15">
      <t>イ</t>
    </rPh>
    <rPh sb="17" eb="19">
      <t>ホショウ</t>
    </rPh>
    <phoneticPr fontId="3"/>
  </si>
  <si>
    <t>両親等親族の介護のため</t>
    <rPh sb="0" eb="2">
      <t>リョウシン</t>
    </rPh>
    <rPh sb="2" eb="3">
      <t>トウ</t>
    </rPh>
    <rPh sb="3" eb="5">
      <t>シンゾク</t>
    </rPh>
    <rPh sb="6" eb="8">
      <t>カイゴ</t>
    </rPh>
    <phoneticPr fontId="2"/>
  </si>
  <si>
    <t>専門医等の資格取得に影響するため</t>
    <rPh sb="0" eb="2">
      <t>センモン</t>
    </rPh>
    <rPh sb="2" eb="3">
      <t>イ</t>
    </rPh>
    <rPh sb="3" eb="4">
      <t>トウ</t>
    </rPh>
    <rPh sb="5" eb="7">
      <t>シカク</t>
    </rPh>
    <rPh sb="7" eb="9">
      <t>シュトク</t>
    </rPh>
    <rPh sb="10" eb="12">
      <t>エイキョウ</t>
    </rPh>
    <phoneticPr fontId="2"/>
  </si>
  <si>
    <t>経済的理由（収入・待遇)のため</t>
    <rPh sb="0" eb="3">
      <t>ケイザイテキ</t>
    </rPh>
    <rPh sb="3" eb="5">
      <t>リユウ</t>
    </rPh>
    <rPh sb="6" eb="8">
      <t>シュウニュウ</t>
    </rPh>
    <rPh sb="9" eb="11">
      <t>タイグウ</t>
    </rPh>
    <phoneticPr fontId="2"/>
  </si>
  <si>
    <t>半年</t>
    <rPh sb="0" eb="2">
      <t>ハントシ</t>
    </rPh>
    <phoneticPr fontId="2"/>
  </si>
  <si>
    <t>１年</t>
    <rPh sb="1" eb="2">
      <t>ネン</t>
    </rPh>
    <phoneticPr fontId="3"/>
  </si>
  <si>
    <t>２～４年</t>
    <rPh sb="3" eb="4">
      <t>ネン</t>
    </rPh>
    <phoneticPr fontId="3"/>
  </si>
  <si>
    <t>５～９年</t>
    <rPh sb="3" eb="4">
      <t>ネン</t>
    </rPh>
    <phoneticPr fontId="3"/>
  </si>
  <si>
    <t>１０年以上</t>
    <rPh sb="2" eb="3">
      <t>ネン</t>
    </rPh>
    <rPh sb="3" eb="5">
      <t>イジョウ</t>
    </rPh>
    <phoneticPr fontId="2"/>
  </si>
  <si>
    <t>①　家族に関すること</t>
    <rPh sb="2" eb="4">
      <t>カゾク</t>
    </rPh>
    <rPh sb="5" eb="6">
      <t>カン</t>
    </rPh>
    <phoneticPr fontId="3"/>
  </si>
  <si>
    <t>家族の同意がある</t>
    <rPh sb="0" eb="2">
      <t>カゾク</t>
    </rPh>
    <rPh sb="3" eb="5">
      <t>ドウイ</t>
    </rPh>
    <phoneticPr fontId="2"/>
  </si>
  <si>
    <t>単身赴任者への配慮が充実している（休日・帰省費用等）</t>
    <rPh sb="0" eb="2">
      <t>タンシン</t>
    </rPh>
    <rPh sb="2" eb="5">
      <t>フニンシャ</t>
    </rPh>
    <rPh sb="7" eb="9">
      <t>ハイリョ</t>
    </rPh>
    <rPh sb="10" eb="12">
      <t>ジュウジツ</t>
    </rPh>
    <rPh sb="17" eb="19">
      <t>キュウジツ</t>
    </rPh>
    <rPh sb="20" eb="22">
      <t>キセイ</t>
    </rPh>
    <rPh sb="22" eb="24">
      <t>ヒヨウ</t>
    </rPh>
    <rPh sb="24" eb="25">
      <t>トウ</t>
    </rPh>
    <phoneticPr fontId="2"/>
  </si>
  <si>
    <t>子どもの教育環境が整備されている</t>
    <rPh sb="0" eb="1">
      <t>コ</t>
    </rPh>
    <rPh sb="4" eb="6">
      <t>キョウイク</t>
    </rPh>
    <rPh sb="6" eb="8">
      <t>カンキョウ</t>
    </rPh>
    <rPh sb="9" eb="11">
      <t>セイビ</t>
    </rPh>
    <phoneticPr fontId="3"/>
  </si>
  <si>
    <t>現在の生活圏から交通の便が良く距離が近い</t>
    <rPh sb="0" eb="2">
      <t>ゲンザイ</t>
    </rPh>
    <rPh sb="3" eb="6">
      <t>セイカツケン</t>
    </rPh>
    <rPh sb="8" eb="10">
      <t>コウツウ</t>
    </rPh>
    <rPh sb="11" eb="12">
      <t>ベン</t>
    </rPh>
    <rPh sb="13" eb="14">
      <t>ヨ</t>
    </rPh>
    <rPh sb="15" eb="17">
      <t>キョリ</t>
    </rPh>
    <rPh sb="18" eb="19">
      <t>チカ</t>
    </rPh>
    <phoneticPr fontId="2"/>
  </si>
  <si>
    <t>商業・娯楽施設が充実している</t>
    <phoneticPr fontId="2"/>
  </si>
  <si>
    <t>配偶者の居住地・勤務地である</t>
    <phoneticPr fontId="3"/>
  </si>
  <si>
    <t>特になし</t>
    <rPh sb="0" eb="1">
      <t>トク</t>
    </rPh>
    <phoneticPr fontId="2"/>
  </si>
  <si>
    <t>出身地である</t>
    <rPh sb="0" eb="3">
      <t>シュッシンチ</t>
    </rPh>
    <phoneticPr fontId="2"/>
  </si>
  <si>
    <t>②　医療機関等に関すること</t>
    <rPh sb="2" eb="4">
      <t>イリョウ</t>
    </rPh>
    <rPh sb="4" eb="6">
      <t>キカン</t>
    </rPh>
    <rPh sb="6" eb="7">
      <t>トウ</t>
    </rPh>
    <rPh sb="8" eb="9">
      <t>カン</t>
    </rPh>
    <phoneticPr fontId="3"/>
  </si>
  <si>
    <t>自分と交代できる医師がいる</t>
    <rPh sb="0" eb="2">
      <t>ジブン</t>
    </rPh>
    <rPh sb="3" eb="5">
      <t>コウタイ</t>
    </rPh>
    <rPh sb="8" eb="10">
      <t>イシ</t>
    </rPh>
    <phoneticPr fontId="2"/>
  </si>
  <si>
    <t>病院の施設・設備が整っている</t>
    <rPh sb="0" eb="2">
      <t>ビョウイン</t>
    </rPh>
    <rPh sb="3" eb="5">
      <t>シセツ</t>
    </rPh>
    <rPh sb="6" eb="8">
      <t>セツビ</t>
    </rPh>
    <rPh sb="9" eb="10">
      <t>トトノ</t>
    </rPh>
    <phoneticPr fontId="2"/>
  </si>
  <si>
    <t>他病院とのネットワーク・連携がある</t>
    <rPh sb="0" eb="3">
      <t>タビョウイン</t>
    </rPh>
    <rPh sb="12" eb="14">
      <t>レンケイ</t>
    </rPh>
    <phoneticPr fontId="3"/>
  </si>
  <si>
    <t>地域の中核病院である</t>
    <rPh sb="0" eb="2">
      <t>チイキ</t>
    </rPh>
    <rPh sb="3" eb="5">
      <t>チュウカク</t>
    </rPh>
    <rPh sb="5" eb="7">
      <t>ビョウイン</t>
    </rPh>
    <phoneticPr fontId="2"/>
  </si>
  <si>
    <t>入院のない小規模の診療所である</t>
    <rPh sb="0" eb="2">
      <t>ニュウイン</t>
    </rPh>
    <rPh sb="5" eb="8">
      <t>ショウキボ</t>
    </rPh>
    <rPh sb="9" eb="12">
      <t>シンリョウジョ</t>
    </rPh>
    <phoneticPr fontId="3"/>
  </si>
  <si>
    <t>③　勤務環境・条件等に関すること</t>
    <rPh sb="2" eb="4">
      <t>キンム</t>
    </rPh>
    <rPh sb="4" eb="6">
      <t>カンキョウ</t>
    </rPh>
    <rPh sb="7" eb="9">
      <t>ジョウケン</t>
    </rPh>
    <rPh sb="9" eb="10">
      <t>トウ</t>
    </rPh>
    <rPh sb="11" eb="12">
      <t>カン</t>
    </rPh>
    <phoneticPr fontId="3"/>
  </si>
  <si>
    <t>給与や手当が良い</t>
    <rPh sb="0" eb="2">
      <t>キュウヨ</t>
    </rPh>
    <rPh sb="3" eb="5">
      <t>テアテ</t>
    </rPh>
    <rPh sb="6" eb="7">
      <t>ヨ</t>
    </rPh>
    <phoneticPr fontId="2"/>
  </si>
  <si>
    <t>医師の勤務環境改善に取り組まれている</t>
    <rPh sb="0" eb="2">
      <t>イシ</t>
    </rPh>
    <rPh sb="3" eb="5">
      <t>キンム</t>
    </rPh>
    <rPh sb="5" eb="7">
      <t>カンキョウ</t>
    </rPh>
    <rPh sb="7" eb="9">
      <t>カイゼン</t>
    </rPh>
    <rPh sb="10" eb="11">
      <t>ト</t>
    </rPh>
    <rPh sb="12" eb="13">
      <t>ク</t>
    </rPh>
    <phoneticPr fontId="2"/>
  </si>
  <si>
    <t>医師の勤務環境に対して地域の理解がある</t>
    <rPh sb="0" eb="2">
      <t>イシ</t>
    </rPh>
    <rPh sb="3" eb="5">
      <t>キンム</t>
    </rPh>
    <rPh sb="5" eb="7">
      <t>カンキョウ</t>
    </rPh>
    <rPh sb="8" eb="9">
      <t>タイ</t>
    </rPh>
    <rPh sb="11" eb="13">
      <t>チイキ</t>
    </rPh>
    <rPh sb="14" eb="16">
      <t>リカイ</t>
    </rPh>
    <phoneticPr fontId="3"/>
  </si>
  <si>
    <t>居住環境が整備されている</t>
    <rPh sb="0" eb="2">
      <t>キョジュウ</t>
    </rPh>
    <rPh sb="2" eb="4">
      <t>カンキョウ</t>
    </rPh>
    <rPh sb="5" eb="7">
      <t>セイビ</t>
    </rPh>
    <phoneticPr fontId="3"/>
  </si>
  <si>
    <t>定年退職後である</t>
    <rPh sb="0" eb="2">
      <t>テイネン</t>
    </rPh>
    <rPh sb="2" eb="5">
      <t>タイショクゴ</t>
    </rPh>
    <phoneticPr fontId="3"/>
  </si>
  <si>
    <t>専門医取得後である</t>
    <rPh sb="0" eb="3">
      <t>センモンイ</t>
    </rPh>
    <rPh sb="3" eb="6">
      <t>シュトクゴ</t>
    </rPh>
    <phoneticPr fontId="2"/>
  </si>
  <si>
    <t>④　その他の意見</t>
    <rPh sb="4" eb="5">
      <t>タ</t>
    </rPh>
    <rPh sb="6" eb="8">
      <t>イケン</t>
    </rPh>
    <phoneticPr fontId="3"/>
  </si>
  <si>
    <t>幅広い症例を経験できた</t>
    <rPh sb="0" eb="2">
      <t>ハバヒロ</t>
    </rPh>
    <rPh sb="3" eb="5">
      <t>ショウレイ</t>
    </rPh>
    <rPh sb="6" eb="8">
      <t>ケイケン</t>
    </rPh>
    <phoneticPr fontId="2"/>
  </si>
  <si>
    <t>患者、住民から必要とされる充実感がある（患者との距離が近い）</t>
    <rPh sb="0" eb="2">
      <t>カンジャ</t>
    </rPh>
    <rPh sb="3" eb="5">
      <t>ジュウミン</t>
    </rPh>
    <rPh sb="7" eb="9">
      <t>ヒツヨウ</t>
    </rPh>
    <rPh sb="13" eb="16">
      <t>ジュウジツカン</t>
    </rPh>
    <rPh sb="20" eb="22">
      <t>カンジャ</t>
    </rPh>
    <rPh sb="24" eb="26">
      <t>キョリ</t>
    </rPh>
    <rPh sb="27" eb="28">
      <t>チカ</t>
    </rPh>
    <phoneticPr fontId="2"/>
  </si>
  <si>
    <t>診療に対する裁量が大きい（任される部分が多い）</t>
    <rPh sb="0" eb="2">
      <t>シンリョウ</t>
    </rPh>
    <rPh sb="3" eb="4">
      <t>タイ</t>
    </rPh>
    <rPh sb="6" eb="8">
      <t>サイリョウ</t>
    </rPh>
    <rPh sb="9" eb="10">
      <t>オオ</t>
    </rPh>
    <rPh sb="13" eb="14">
      <t>マカ</t>
    </rPh>
    <rPh sb="17" eb="19">
      <t>ブブン</t>
    </rPh>
    <rPh sb="20" eb="21">
      <t>オオ</t>
    </rPh>
    <phoneticPr fontId="3"/>
  </si>
  <si>
    <t>給与が良い</t>
    <rPh sb="0" eb="2">
      <t>キュウヨ</t>
    </rPh>
    <rPh sb="3" eb="4">
      <t>ヨ</t>
    </rPh>
    <phoneticPr fontId="3"/>
  </si>
  <si>
    <t>環境が良い（地域、自然、子どもの成長等）</t>
    <rPh sb="0" eb="2">
      <t>カンキョウ</t>
    </rPh>
    <rPh sb="3" eb="4">
      <t>ヨ</t>
    </rPh>
    <rPh sb="6" eb="8">
      <t>チイキ</t>
    </rPh>
    <rPh sb="9" eb="11">
      <t>シゼン</t>
    </rPh>
    <rPh sb="12" eb="13">
      <t>コ</t>
    </rPh>
    <rPh sb="16" eb="18">
      <t>セイチョウ</t>
    </rPh>
    <rPh sb="18" eb="19">
      <t>トウ</t>
    </rPh>
    <phoneticPr fontId="3"/>
  </si>
  <si>
    <t>地域（住民）からの支援や理解がある</t>
    <rPh sb="0" eb="2">
      <t>チイキ</t>
    </rPh>
    <rPh sb="3" eb="5">
      <t>ジュウミン</t>
    </rPh>
    <rPh sb="9" eb="11">
      <t>シエン</t>
    </rPh>
    <rPh sb="12" eb="14">
      <t>リカイ</t>
    </rPh>
    <phoneticPr fontId="3"/>
  </si>
  <si>
    <t>○休日・勤務形態等に関すること</t>
    <rPh sb="1" eb="3">
      <t>キュウジツ</t>
    </rPh>
    <rPh sb="4" eb="6">
      <t>キンム</t>
    </rPh>
    <rPh sb="6" eb="8">
      <t>ケイタイ</t>
    </rPh>
    <rPh sb="8" eb="9">
      <t>トウ</t>
    </rPh>
    <rPh sb="10" eb="11">
      <t>カン</t>
    </rPh>
    <phoneticPr fontId="3"/>
  </si>
  <si>
    <t>○処遇等に関すること</t>
    <rPh sb="1" eb="3">
      <t>ショグウ</t>
    </rPh>
    <rPh sb="3" eb="4">
      <t>トウ</t>
    </rPh>
    <rPh sb="5" eb="6">
      <t>カン</t>
    </rPh>
    <phoneticPr fontId="3"/>
  </si>
  <si>
    <t>○人員の確保に関すること</t>
    <rPh sb="1" eb="3">
      <t>ジンイン</t>
    </rPh>
    <rPh sb="4" eb="6">
      <t>カクホ</t>
    </rPh>
    <rPh sb="7" eb="8">
      <t>カン</t>
    </rPh>
    <phoneticPr fontId="3"/>
  </si>
  <si>
    <t>○制度に関すること</t>
    <rPh sb="1" eb="3">
      <t>セイド</t>
    </rPh>
    <rPh sb="4" eb="5">
      <t>カン</t>
    </rPh>
    <phoneticPr fontId="3"/>
  </si>
  <si>
    <t>○その他</t>
    <rPh sb="3" eb="4">
      <t>タ</t>
    </rPh>
    <phoneticPr fontId="3"/>
  </si>
  <si>
    <t>専門研修中</t>
    <rPh sb="0" eb="2">
      <t>センモン</t>
    </rPh>
    <rPh sb="2" eb="5">
      <t>ケンシュウチュウ</t>
    </rPh>
    <phoneticPr fontId="2"/>
  </si>
  <si>
    <t>サブスペシャルティ領域</t>
    <rPh sb="9" eb="11">
      <t>リョウイキ</t>
    </rPh>
    <phoneticPr fontId="3"/>
  </si>
  <si>
    <t>基本領域</t>
    <phoneticPr fontId="3"/>
  </si>
  <si>
    <t>勤務医
（常勤・短時間）</t>
    <rPh sb="0" eb="3">
      <t>キンムイ</t>
    </rPh>
    <rPh sb="5" eb="7">
      <t>ジョウキン</t>
    </rPh>
    <rPh sb="8" eb="11">
      <t>タンジカン</t>
    </rPh>
    <phoneticPr fontId="2"/>
  </si>
  <si>
    <t>⑨　専門医資格</t>
    <rPh sb="2" eb="5">
      <t>センモンイ</t>
    </rPh>
    <rPh sb="5" eb="7">
      <t>シカク</t>
    </rPh>
    <phoneticPr fontId="2"/>
  </si>
  <si>
    <t>専門医を取得している</t>
    <rPh sb="0" eb="3">
      <t>センモンイ</t>
    </rPh>
    <rPh sb="4" eb="6">
      <t>シュトク</t>
    </rPh>
    <phoneticPr fontId="2"/>
  </si>
  <si>
    <t>専門医を取得していない</t>
    <rPh sb="0" eb="3">
      <t>センモンイ</t>
    </rPh>
    <rPh sb="4" eb="6">
      <t>シュトク</t>
    </rPh>
    <phoneticPr fontId="2"/>
  </si>
  <si>
    <t>取得予定（専門研修中）</t>
    <rPh sb="0" eb="2">
      <t>シュトク</t>
    </rPh>
    <rPh sb="2" eb="4">
      <t>ヨテイ</t>
    </rPh>
    <rPh sb="5" eb="7">
      <t>センモン</t>
    </rPh>
    <rPh sb="7" eb="10">
      <t>ケンシュウチュウ</t>
    </rPh>
    <phoneticPr fontId="2"/>
  </si>
  <si>
    <t>問７　現在の勤務環境について、各項目ごとの満足度</t>
    <rPh sb="0" eb="1">
      <t>ト</t>
    </rPh>
    <rPh sb="3" eb="5">
      <t>ゲンザイ</t>
    </rPh>
    <rPh sb="6" eb="8">
      <t>キンム</t>
    </rPh>
    <rPh sb="8" eb="10">
      <t>カンキョウ</t>
    </rPh>
    <rPh sb="15" eb="18">
      <t>カクコウモク</t>
    </rPh>
    <rPh sb="21" eb="24">
      <t>マンゾクド</t>
    </rPh>
    <phoneticPr fontId="2"/>
  </si>
  <si>
    <t>指導医を取得している</t>
    <rPh sb="0" eb="3">
      <t>シドウイ</t>
    </rPh>
    <rPh sb="4" eb="6">
      <t>シュトク</t>
    </rPh>
    <phoneticPr fontId="2"/>
  </si>
  <si>
    <t>指導医を取得していない</t>
    <rPh sb="0" eb="3">
      <t>シドウイ</t>
    </rPh>
    <rPh sb="4" eb="6">
      <t>シュトク</t>
    </rPh>
    <phoneticPr fontId="2"/>
  </si>
  <si>
    <t>リハビリテーション科</t>
    <rPh sb="9" eb="10">
      <t>カ</t>
    </rPh>
    <phoneticPr fontId="2"/>
  </si>
  <si>
    <t>内科</t>
    <rPh sb="0" eb="2">
      <t>ナイカ</t>
    </rPh>
    <phoneticPr fontId="2"/>
  </si>
  <si>
    <t>小児科</t>
    <rPh sb="0" eb="3">
      <t>ショウニカ</t>
    </rPh>
    <phoneticPr fontId="2"/>
  </si>
  <si>
    <t>皮膚科</t>
    <rPh sb="0" eb="3">
      <t>ヒフカ</t>
    </rPh>
    <phoneticPr fontId="2"/>
  </si>
  <si>
    <t>精神科</t>
    <rPh sb="0" eb="3">
      <t>セイシンカ</t>
    </rPh>
    <phoneticPr fontId="2"/>
  </si>
  <si>
    <t>外科</t>
    <rPh sb="0" eb="2">
      <t>ゲカ</t>
    </rPh>
    <phoneticPr fontId="2"/>
  </si>
  <si>
    <t>整形外科</t>
    <rPh sb="0" eb="2">
      <t>セイケイ</t>
    </rPh>
    <rPh sb="2" eb="4">
      <t>ゲカ</t>
    </rPh>
    <phoneticPr fontId="2"/>
  </si>
  <si>
    <t>産婦人科</t>
    <rPh sb="0" eb="4">
      <t>サンフジンカ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</si>
  <si>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</si>
  <si>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5">
      <t>インコウカ</t>
    </rPh>
    <phoneticPr fontId="2"/>
  </si>
  <si>
    <t>泌尿器科</t>
    <rPh sb="0" eb="4">
      <t>ヒニョウキカ</t>
    </rPh>
    <phoneticPr fontId="2"/>
  </si>
  <si>
    <t>脳神経外科</t>
    <rPh sb="0" eb="3">
      <t>ノウシンケイ</t>
    </rPh>
    <rPh sb="3" eb="5">
      <t>ゲカ</t>
    </rPh>
    <phoneticPr fontId="2"/>
  </si>
  <si>
    <t>放射線科</t>
    <rPh sb="0" eb="3">
      <t>ホウシャセン</t>
    </rPh>
    <rPh sb="3" eb="4">
      <t>カ</t>
    </rPh>
    <phoneticPr fontId="2"/>
  </si>
  <si>
    <t>麻酔科</t>
    <rPh sb="0" eb="3">
      <t>マスイカ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</si>
  <si>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</si>
  <si>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臨床検査科</t>
    <rPh sb="0" eb="2">
      <t>リンショウ</t>
    </rPh>
    <rPh sb="2" eb="5">
      <t>ケンサカ</t>
    </rPh>
    <phoneticPr fontId="2"/>
  </si>
  <si>
    <t>救急科</t>
    <rPh sb="0" eb="3">
      <t>キュウキュウカ</t>
    </rPh>
    <phoneticPr fontId="2"/>
  </si>
  <si>
    <t>形成外科</t>
    <rPh sb="0" eb="2">
      <t>ケイセイ</t>
    </rPh>
    <rPh sb="2" eb="4">
      <t>ゲカ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</si>
  <si>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</si>
  <si>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８～10回</t>
    <rPh sb="4" eb="5">
      <t>カイ</t>
    </rPh>
    <phoneticPr fontId="2"/>
  </si>
  <si>
    <t>⑩　指導医資格</t>
    <rPh sb="2" eb="5">
      <t>シドウイ</t>
    </rPh>
    <rPh sb="5" eb="7">
      <t>シカク</t>
    </rPh>
    <phoneticPr fontId="2"/>
  </si>
  <si>
    <t>⑪　専門とする分野</t>
    <rPh sb="2" eb="4">
      <t>センモン</t>
    </rPh>
    <rPh sb="7" eb="9">
      <t>ブンヤ</t>
    </rPh>
    <phoneticPr fontId="2"/>
  </si>
  <si>
    <t>⑫　勤務形態</t>
    <rPh sb="2" eb="4">
      <t>キンム</t>
    </rPh>
    <rPh sb="4" eb="6">
      <t>ケイタイ</t>
    </rPh>
    <phoneticPr fontId="2"/>
  </si>
  <si>
    <t>⑬　勤務年数</t>
    <rPh sb="2" eb="4">
      <t>キンム</t>
    </rPh>
    <rPh sb="4" eb="6">
      <t>ネンスウ</t>
    </rPh>
    <phoneticPr fontId="2"/>
  </si>
  <si>
    <t>⑭　年収</t>
    <rPh sb="2" eb="4">
      <t>ネンシュウ</t>
    </rPh>
    <phoneticPr fontId="2"/>
  </si>
  <si>
    <t>問２　平均的な週実労働時間</t>
    <rPh sb="0" eb="1">
      <t>ト</t>
    </rPh>
    <phoneticPr fontId="2"/>
  </si>
  <si>
    <t>問３　時間外労働の主な理由　（複数回答）</t>
    <rPh sb="0" eb="1">
      <t>ト</t>
    </rPh>
    <rPh sb="3" eb="6">
      <t>ジカンガイ</t>
    </rPh>
    <rPh sb="6" eb="8">
      <t>ロウドウ</t>
    </rPh>
    <rPh sb="9" eb="10">
      <t>オモ</t>
    </rPh>
    <rPh sb="11" eb="13">
      <t>リユウ</t>
    </rPh>
    <rPh sb="15" eb="17">
      <t>フクスウ</t>
    </rPh>
    <rPh sb="17" eb="19">
      <t>カイトウ</t>
    </rPh>
    <phoneticPr fontId="2"/>
  </si>
  <si>
    <t>問４　現在勤務している医療機関の１ヵ月の宿日直、オンコール回数</t>
    <rPh sb="0" eb="1">
      <t>ト</t>
    </rPh>
    <rPh sb="3" eb="5">
      <t>ゲンザイ</t>
    </rPh>
    <rPh sb="5" eb="7">
      <t>キンム</t>
    </rPh>
    <rPh sb="11" eb="13">
      <t>イリョウ</t>
    </rPh>
    <rPh sb="13" eb="15">
      <t>キカン</t>
    </rPh>
    <rPh sb="18" eb="19">
      <t>ゲツ</t>
    </rPh>
    <rPh sb="20" eb="21">
      <t>シュク</t>
    </rPh>
    <rPh sb="21" eb="23">
      <t>ニッチョク</t>
    </rPh>
    <rPh sb="29" eb="31">
      <t>カイスウ</t>
    </rPh>
    <phoneticPr fontId="2"/>
  </si>
  <si>
    <t>問５　宿直明けの勤務形態</t>
    <rPh sb="0" eb="1">
      <t>ト</t>
    </rPh>
    <rPh sb="3" eb="5">
      <t>シュクチョク</t>
    </rPh>
    <rPh sb="5" eb="6">
      <t>ア</t>
    </rPh>
    <rPh sb="8" eb="10">
      <t>キンム</t>
    </rPh>
    <rPh sb="10" eb="12">
      <t>ケイタイ</t>
    </rPh>
    <phoneticPr fontId="2"/>
  </si>
  <si>
    <t>問６　職場からの呼び出し等がない完全な休日は月に何日か</t>
    <rPh sb="0" eb="1">
      <t>ト</t>
    </rPh>
    <rPh sb="3" eb="5">
      <t>ショクバ</t>
    </rPh>
    <rPh sb="8" eb="9">
      <t>ヨ</t>
    </rPh>
    <rPh sb="10" eb="11">
      <t>ダ</t>
    </rPh>
    <rPh sb="12" eb="13">
      <t>トウ</t>
    </rPh>
    <rPh sb="16" eb="18">
      <t>カンゼン</t>
    </rPh>
    <rPh sb="19" eb="21">
      <t>キュウジツ</t>
    </rPh>
    <rPh sb="22" eb="23">
      <t>ツキ</t>
    </rPh>
    <rPh sb="24" eb="26">
      <t>ナンニチ</t>
    </rPh>
    <phoneticPr fontId="2"/>
  </si>
  <si>
    <t>問８　札幌・旭川以外の地域で勤務する意志はありますか</t>
    <rPh sb="0" eb="1">
      <t>ト</t>
    </rPh>
    <rPh sb="3" eb="5">
      <t>サッポロ</t>
    </rPh>
    <rPh sb="6" eb="8">
      <t>アサヒカワ</t>
    </rPh>
    <rPh sb="8" eb="10">
      <t>イガイ</t>
    </rPh>
    <rPh sb="11" eb="13">
      <t>チイキ</t>
    </rPh>
    <rPh sb="14" eb="16">
      <t>キンム</t>
    </rPh>
    <rPh sb="18" eb="20">
      <t>イシ</t>
    </rPh>
    <phoneticPr fontId="2"/>
  </si>
  <si>
    <t>地域勤務をする意志はある</t>
    <rPh sb="0" eb="2">
      <t>チイキ</t>
    </rPh>
    <rPh sb="2" eb="4">
      <t>キンム</t>
    </rPh>
    <rPh sb="7" eb="9">
      <t>イシ</t>
    </rPh>
    <phoneticPr fontId="2"/>
  </si>
  <si>
    <t>地域勤務をする意志はない</t>
    <rPh sb="0" eb="2">
      <t>チイキ</t>
    </rPh>
    <rPh sb="2" eb="4">
      <t>キンム</t>
    </rPh>
    <rPh sb="7" eb="9">
      <t>イシ</t>
    </rPh>
    <phoneticPr fontId="2"/>
  </si>
  <si>
    <t>問９　「地域で勤務する意志はある」と回答された方は、何年勤務する意志がありますか</t>
    <rPh sb="0" eb="1">
      <t>ト</t>
    </rPh>
    <rPh sb="4" eb="6">
      <t>チイキ</t>
    </rPh>
    <rPh sb="7" eb="9">
      <t>キンム</t>
    </rPh>
    <rPh sb="11" eb="13">
      <t>イシ</t>
    </rPh>
    <rPh sb="18" eb="20">
      <t>カイトウ</t>
    </rPh>
    <rPh sb="23" eb="24">
      <t>カタ</t>
    </rPh>
    <rPh sb="26" eb="28">
      <t>ナンネン</t>
    </rPh>
    <rPh sb="28" eb="30">
      <t>キンム</t>
    </rPh>
    <rPh sb="32" eb="34">
      <t>イシ</t>
    </rPh>
    <phoneticPr fontId="2"/>
  </si>
  <si>
    <t>問10　「地域勤務をする意志はない」と回答した方は、その理由は何ですか</t>
    <rPh sb="0" eb="1">
      <t>ト</t>
    </rPh>
    <rPh sb="5" eb="7">
      <t>チイキ</t>
    </rPh>
    <rPh sb="7" eb="9">
      <t>キンム</t>
    </rPh>
    <rPh sb="12" eb="14">
      <t>イシ</t>
    </rPh>
    <rPh sb="19" eb="21">
      <t>カイトウ</t>
    </rPh>
    <rPh sb="23" eb="24">
      <t>カタ</t>
    </rPh>
    <rPh sb="28" eb="30">
      <t>リユウ</t>
    </rPh>
    <rPh sb="31" eb="32">
      <t>ナニ</t>
    </rPh>
    <phoneticPr fontId="2"/>
  </si>
  <si>
    <t>問11　札幌・旭川以外の医療機関に勤務する場合、どのような条件が必要ですか</t>
    <rPh sb="0" eb="1">
      <t>ト</t>
    </rPh>
    <rPh sb="4" eb="6">
      <t>サッポロ</t>
    </rPh>
    <rPh sb="7" eb="9">
      <t>アサヒカワ</t>
    </rPh>
    <rPh sb="9" eb="11">
      <t>イガイ</t>
    </rPh>
    <rPh sb="12" eb="14">
      <t>イリョウ</t>
    </rPh>
    <rPh sb="14" eb="16">
      <t>キカン</t>
    </rPh>
    <rPh sb="17" eb="19">
      <t>キンム</t>
    </rPh>
    <rPh sb="21" eb="23">
      <t>バアイ</t>
    </rPh>
    <rPh sb="29" eb="31">
      <t>ジョウケン</t>
    </rPh>
    <rPh sb="32" eb="34">
      <t>ヒツヨウ</t>
    </rPh>
    <phoneticPr fontId="2"/>
  </si>
  <si>
    <t>期間限定である</t>
    <rPh sb="0" eb="2">
      <t>キカン</t>
    </rPh>
    <rPh sb="2" eb="4">
      <t>ゲンテイ</t>
    </rPh>
    <phoneticPr fontId="2"/>
  </si>
  <si>
    <t>交通の便がいい/金曜日夕方就業後に実家のある首都圏まで帰宅できる交通(航空便)が確保されている/日当直がないこと</t>
    <phoneticPr fontId="2"/>
  </si>
  <si>
    <t>最低限専門医以上の資格を持っている医師が同僚であること/給与・勤務医を守る取組/上司との関係がよいこと/11-3はいずれも重要</t>
    <rPh sb="28" eb="30">
      <t>キュウヨ</t>
    </rPh>
    <rPh sb="31" eb="34">
      <t>キンムイ</t>
    </rPh>
    <rPh sb="35" eb="36">
      <t>マモ</t>
    </rPh>
    <rPh sb="37" eb="39">
      <t>トリクミ</t>
    </rPh>
    <phoneticPr fontId="2"/>
  </si>
  <si>
    <t>自分の専門科としての従事が絶対条件/交代する医師がいること/安易な救急受診をやめてほしい/単一の病院の常勤というだけでなく、</t>
    <rPh sb="18" eb="20">
      <t>コウタイ</t>
    </rPh>
    <rPh sb="22" eb="24">
      <t>イシ</t>
    </rPh>
    <rPh sb="30" eb="32">
      <t>アンイ</t>
    </rPh>
    <rPh sb="33" eb="35">
      <t>キュウキュウ</t>
    </rPh>
    <rPh sb="35" eb="37">
      <t>ジュシン</t>
    </rPh>
    <phoneticPr fontId="2"/>
  </si>
  <si>
    <t>地域全体の事情を視野に入れた多施設での柔軟な働き方をしたい/育児支援/単身赴任手当/学習環境/交通の便/地域住民の理解があること</t>
    <rPh sb="30" eb="32">
      <t>イクジ</t>
    </rPh>
    <rPh sb="32" eb="34">
      <t>シエン</t>
    </rPh>
    <rPh sb="35" eb="37">
      <t>タンシン</t>
    </rPh>
    <rPh sb="37" eb="39">
      <t>フニン</t>
    </rPh>
    <rPh sb="39" eb="41">
      <t>テアテ</t>
    </rPh>
    <rPh sb="42" eb="44">
      <t>ガクシュウ</t>
    </rPh>
    <rPh sb="44" eb="46">
      <t>カンキョウ</t>
    </rPh>
    <rPh sb="47" eb="49">
      <t>コウツウ</t>
    </rPh>
    <rPh sb="50" eb="51">
      <t>ベン</t>
    </rPh>
    <rPh sb="52" eb="54">
      <t>チイキ</t>
    </rPh>
    <rPh sb="54" eb="56">
      <t>ジュウミン</t>
    </rPh>
    <rPh sb="57" eb="59">
      <t>リカイ</t>
    </rPh>
    <phoneticPr fontId="2"/>
  </si>
  <si>
    <t>問12　これまでの勤務経験の中で「地域勤務を経験して良かった」と感じたこと</t>
    <rPh sb="0" eb="1">
      <t>ト</t>
    </rPh>
    <rPh sb="9" eb="11">
      <t>キンム</t>
    </rPh>
    <rPh sb="11" eb="13">
      <t>ケイケン</t>
    </rPh>
    <rPh sb="14" eb="15">
      <t>ナカ</t>
    </rPh>
    <rPh sb="17" eb="19">
      <t>チイキ</t>
    </rPh>
    <rPh sb="19" eb="21">
      <t>キンム</t>
    </rPh>
    <rPh sb="22" eb="24">
      <t>ケイケン</t>
    </rPh>
    <rPh sb="26" eb="27">
      <t>ヨ</t>
    </rPh>
    <rPh sb="32" eb="33">
      <t>カン</t>
    </rPh>
    <phoneticPr fontId="2"/>
  </si>
  <si>
    <t>問13　地域勤務の経験の中で、他の病院にも広めた方が良いこと、改善すべきこと</t>
    <rPh sb="0" eb="1">
      <t>ト</t>
    </rPh>
    <rPh sb="4" eb="6">
      <t>チイキ</t>
    </rPh>
    <rPh sb="6" eb="8">
      <t>キンム</t>
    </rPh>
    <rPh sb="9" eb="11">
      <t>ケイケン</t>
    </rPh>
    <rPh sb="12" eb="13">
      <t>ナカ</t>
    </rPh>
    <rPh sb="15" eb="16">
      <t>ホカ</t>
    </rPh>
    <rPh sb="17" eb="19">
      <t>ビョウイン</t>
    </rPh>
    <rPh sb="21" eb="22">
      <t>ヒロ</t>
    </rPh>
    <rPh sb="24" eb="25">
      <t>ホウ</t>
    </rPh>
    <rPh sb="26" eb="27">
      <t>ヨ</t>
    </rPh>
    <rPh sb="31" eb="33">
      <t>カイゼン</t>
    </rPh>
    <phoneticPr fontId="2"/>
  </si>
  <si>
    <t>週末完全休暇/緊急時、交代体制が整っていること/拘束時間の短縮が必要</t>
    <rPh sb="13" eb="15">
      <t>タイセイ</t>
    </rPh>
    <phoneticPr fontId="2"/>
  </si>
  <si>
    <t>帰省手当(交通費)支給/引っ越し業者の斡旋・手当/医局・当直室の充実/宿舎の手配</t>
    <rPh sb="12" eb="13">
      <t>ヒ</t>
    </rPh>
    <rPh sb="14" eb="15">
      <t>コ</t>
    </rPh>
    <rPh sb="16" eb="18">
      <t>ギョウシャ</t>
    </rPh>
    <rPh sb="19" eb="21">
      <t>アッセン</t>
    </rPh>
    <rPh sb="22" eb="24">
      <t>テアテ</t>
    </rPh>
    <rPh sb="25" eb="27">
      <t>イキョク</t>
    </rPh>
    <rPh sb="28" eb="31">
      <t>トウチョクシツ</t>
    </rPh>
    <rPh sb="32" eb="34">
      <t>ジュウジツ</t>
    </rPh>
    <rPh sb="35" eb="37">
      <t>シュクシャ</t>
    </rPh>
    <rPh sb="38" eb="40">
      <t>テハイ</t>
    </rPh>
    <phoneticPr fontId="2"/>
  </si>
  <si>
    <t>休日を使用せず高次医療期間に研修に行ける/救急件数によるインセンティブ</t>
    <rPh sb="21" eb="23">
      <t>キュウキュウ</t>
    </rPh>
    <rPh sb="23" eb="25">
      <t>ケンスウ</t>
    </rPh>
    <phoneticPr fontId="2"/>
  </si>
  <si>
    <t>医学部修学資金制度を活用し、将来的に短期的にせよ地域で勤務する医師を確保する</t>
  </si>
  <si>
    <t>勤務開始時に200万円貸してくれ、3年以上勤めたら返済しなくて良い</t>
  </si>
  <si>
    <t>ICTの導入により院内、院外などとの情報共有は、負担の軽減となる/獨協大学の総合診療科との遠隔カンファレンスをしています</t>
    <phoneticPr fontId="2"/>
  </si>
  <si>
    <t>チームとして取り組む体制/定年退職後も長くその病院で勤務できる制度/他院とのカルテの連携/グループ診療</t>
    <rPh sb="34" eb="36">
      <t>タイン</t>
    </rPh>
    <rPh sb="42" eb="44">
      <t>レンケイ</t>
    </rPh>
    <rPh sb="49" eb="51">
      <t>シンリョウ</t>
    </rPh>
    <phoneticPr fontId="2"/>
  </si>
  <si>
    <t>病院の統廃合による集約化/職員食堂/居住環境・インフラ設備の整備</t>
    <rPh sb="18" eb="20">
      <t>キョジュウ</t>
    </rPh>
    <rPh sb="20" eb="22">
      <t>カンキョウ</t>
    </rPh>
    <rPh sb="27" eb="29">
      <t>セツビ</t>
    </rPh>
    <rPh sb="30" eb="32">
      <t>セイビ</t>
    </rPh>
    <phoneticPr fontId="2"/>
  </si>
  <si>
    <t>大学経由勤務と外勤務の縛りを無くす/横断的に医師を使えるようにする</t>
    <rPh sb="18" eb="21">
      <t>オウダンテキ</t>
    </rPh>
    <rPh sb="22" eb="24">
      <t>イシ</t>
    </rPh>
    <rPh sb="25" eb="26">
      <t>ツカ</t>
    </rPh>
    <phoneticPr fontId="2"/>
  </si>
  <si>
    <t>メディカルスタッフや医療事務の方々が優秀で、医師の業務負担が軽減されている/コメディカルスタッフへの待遇改善</t>
    <rPh sb="50" eb="52">
      <t>タイグウ</t>
    </rPh>
    <rPh sb="52" eb="54">
      <t>カイゼン</t>
    </rPh>
    <phoneticPr fontId="2"/>
  </si>
  <si>
    <t>　（１）対象病院を通して、当該病院に勤務する医師にHARPフォームを通じての回答を周知（令和７年11月10日）</t>
    <rPh sb="4" eb="6">
      <t>タイショウ</t>
    </rPh>
    <rPh sb="6" eb="8">
      <t>ビョウイン</t>
    </rPh>
    <rPh sb="9" eb="10">
      <t>ツウ</t>
    </rPh>
    <rPh sb="13" eb="15">
      <t>トウガイ</t>
    </rPh>
    <rPh sb="15" eb="17">
      <t>ビョウイン</t>
    </rPh>
    <rPh sb="18" eb="20">
      <t>キンム</t>
    </rPh>
    <rPh sb="22" eb="24">
      <t>イシ</t>
    </rPh>
    <rPh sb="34" eb="35">
      <t>ツウ</t>
    </rPh>
    <rPh sb="38" eb="40">
      <t>カイトウ</t>
    </rPh>
    <rPh sb="41" eb="43">
      <t>シュウチ</t>
    </rPh>
    <rPh sb="44" eb="46">
      <t>レイワ</t>
    </rPh>
    <rPh sb="47" eb="48">
      <t>ネン</t>
    </rPh>
    <rPh sb="50" eb="51">
      <t>ガツ</t>
    </rPh>
    <rPh sb="53" eb="54">
      <t>カ</t>
    </rPh>
    <phoneticPr fontId="3"/>
  </si>
  <si>
    <t>　（２）HARPフォームから道が回答を集約</t>
    <rPh sb="14" eb="15">
      <t>ドウ</t>
    </rPh>
    <rPh sb="16" eb="18">
      <t>カイトウ</t>
    </rPh>
    <rPh sb="19" eb="21">
      <t>シュウヤク</t>
    </rPh>
    <phoneticPr fontId="3"/>
  </si>
  <si>
    <t>■　回答者自身の状況について</t>
    <rPh sb="2" eb="5">
      <t>カイトウシャ</t>
    </rPh>
    <rPh sb="5" eb="7">
      <t>ジシン</t>
    </rPh>
    <rPh sb="8" eb="10">
      <t>ジョウキョウ</t>
    </rPh>
    <phoneticPr fontId="3"/>
  </si>
  <si>
    <t>６　アンケート結果（設問によっては無回答を除いているため、計は必ずしも回答数と一致しない）</t>
    <rPh sb="7" eb="9">
      <t>ケッカ</t>
    </rPh>
    <rPh sb="10" eb="12">
      <t>セツモン</t>
    </rPh>
    <rPh sb="17" eb="20">
      <t>ムカイトウ</t>
    </rPh>
    <rPh sb="21" eb="22">
      <t>ノゾ</t>
    </rPh>
    <rPh sb="29" eb="30">
      <t>ケイ</t>
    </rPh>
    <rPh sb="31" eb="32">
      <t>カナラ</t>
    </rPh>
    <rPh sb="35" eb="38">
      <t>カイトウスウ</t>
    </rPh>
    <rPh sb="39" eb="4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</si>
</sst>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(0.0%\)"/>
    <numFmt numFmtId="177" formatCode="#,##0_ "/>
    <numFmt numFmtId="178" formatCode="\(0%\)"/>
    <numFmt numFmtId="179" formatCode="0.0%"/>
  </numFmts>
  <fonts count="20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b/>
      <u/>
      <sz val="16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b/>
      <sz val="11"/>
      <color theme="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b/>
      <sz val="11"/>
      <name val="HGｺﾞｼｯｸM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38" fontId="6" fillId="0" borderId="17" xfId="7" applyFont="1" applyFill="1" applyBorder="1" applyAlignment="1">
      <alignment horizontal="right" vertical="center"/>
    </xf>
    <xf numFmtId="38" fontId="6" fillId="0" borderId="1" xfId="7" applyFont="1" applyFill="1" applyBorder="1" applyAlignment="1">
      <alignment horizontal="right" vertical="center"/>
    </xf>
    <xf numFmtId="38" fontId="6" fillId="0" borderId="15" xfId="7" applyFont="1" applyFill="1" applyBorder="1" applyAlignment="1">
      <alignment horizontal="right" vertical="center"/>
    </xf>
    <xf numFmtId="38" fontId="6" fillId="0" borderId="5" xfId="7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9" xfId="0" applyFont="1" applyBorder="1" applyAlignment="1">
      <alignment horizontal="distributed" vertical="center"/>
    </xf>
    <xf numFmtId="38" fontId="6" fillId="0" borderId="20" xfId="7" applyFont="1" applyFill="1" applyBorder="1">
      <alignment vertical="center"/>
    </xf>
    <xf numFmtId="38" fontId="6" fillId="0" borderId="21" xfId="7" applyFont="1" applyFill="1" applyBorder="1">
      <alignment vertical="center"/>
    </xf>
    <xf numFmtId="38" fontId="6" fillId="0" borderId="19" xfId="7" applyFont="1" applyFill="1" applyBorder="1">
      <alignment vertical="center"/>
    </xf>
    <xf numFmtId="38" fontId="6" fillId="0" borderId="5" xfId="7" applyFont="1" applyFill="1" applyBorder="1">
      <alignment vertical="center"/>
    </xf>
    <xf numFmtId="38" fontId="6" fillId="0" borderId="1" xfId="7" applyFont="1" applyFill="1" applyBorder="1">
      <alignment vertical="center"/>
    </xf>
    <xf numFmtId="38" fontId="6" fillId="0" borderId="11" xfId="7" applyFont="1" applyFill="1" applyBorder="1">
      <alignment vertical="center"/>
    </xf>
    <xf numFmtId="0" fontId="6" fillId="0" borderId="15" xfId="0" applyFont="1" applyBorder="1" applyAlignment="1">
      <alignment horizontal="distributed" vertical="center"/>
    </xf>
    <xf numFmtId="38" fontId="6" fillId="0" borderId="20" xfId="7" applyFont="1" applyFill="1" applyBorder="1" applyAlignment="1">
      <alignment horizontal="center" vertical="center"/>
    </xf>
    <xf numFmtId="38" fontId="6" fillId="0" borderId="21" xfId="7" applyFont="1" applyFill="1" applyBorder="1" applyAlignment="1">
      <alignment horizontal="center" vertical="center"/>
    </xf>
    <xf numFmtId="38" fontId="6" fillId="0" borderId="19" xfId="7" applyFont="1" applyFill="1" applyBorder="1" applyAlignment="1">
      <alignment horizontal="center" vertical="center"/>
    </xf>
    <xf numFmtId="38" fontId="6" fillId="0" borderId="5" xfId="7" applyFont="1" applyFill="1" applyBorder="1" applyAlignment="1">
      <alignment horizontal="center" vertical="center"/>
    </xf>
    <xf numFmtId="38" fontId="6" fillId="0" borderId="1" xfId="7" applyFont="1" applyFill="1" applyBorder="1" applyAlignment="1">
      <alignment horizontal="center"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8" fontId="6" fillId="0" borderId="27" xfId="0" applyNumberFormat="1" applyFont="1" applyBorder="1" applyAlignment="1">
      <alignment vertical="center"/>
    </xf>
    <xf numFmtId="178" fontId="6" fillId="0" borderId="28" xfId="0" applyNumberFormat="1" applyFont="1" applyBorder="1" applyAlignment="1">
      <alignment vertical="center"/>
    </xf>
    <xf numFmtId="178" fontId="6" fillId="0" borderId="29" xfId="0" applyNumberFormat="1" applyFont="1" applyBorder="1" applyAlignment="1">
      <alignment vertical="center"/>
    </xf>
    <xf numFmtId="178" fontId="6" fillId="0" borderId="14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7" fontId="6" fillId="0" borderId="20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20" xfId="0" applyNumberFormat="1" applyFont="1" applyBorder="1" applyAlignment="1">
      <alignment vertical="center"/>
    </xf>
    <xf numFmtId="38" fontId="6" fillId="0" borderId="21" xfId="0" applyNumberFormat="1" applyFont="1" applyBorder="1" applyAlignment="1">
      <alignment vertical="center"/>
    </xf>
    <xf numFmtId="38" fontId="6" fillId="0" borderId="19" xfId="0" applyNumberFormat="1" applyFont="1" applyBorder="1" applyAlignment="1">
      <alignment vertical="center"/>
    </xf>
    <xf numFmtId="38" fontId="6" fillId="0" borderId="1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177" fontId="6" fillId="0" borderId="25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8" fontId="6" fillId="0" borderId="39" xfId="0" applyNumberFormat="1" applyFont="1" applyBorder="1" applyAlignment="1">
      <alignment vertical="center"/>
    </xf>
    <xf numFmtId="178" fontId="6" fillId="0" borderId="40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76" fontId="6" fillId="0" borderId="3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11" fillId="0" borderId="18" xfId="0" applyNumberFormat="1" applyFont="1" applyBorder="1" applyAlignment="1">
      <alignment vertical="center"/>
    </xf>
    <xf numFmtId="0" fontId="1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distributed" vertical="center" wrapText="1"/>
    </xf>
    <xf numFmtId="178" fontId="6" fillId="3" borderId="28" xfId="0" applyNumberFormat="1" applyFont="1" applyFill="1" applyBorder="1" applyAlignment="1">
      <alignment vertical="center"/>
    </xf>
    <xf numFmtId="178" fontId="6" fillId="3" borderId="29" xfId="0" applyNumberFormat="1" applyFont="1" applyFill="1" applyBorder="1" applyAlignment="1">
      <alignment vertical="center"/>
    </xf>
    <xf numFmtId="9" fontId="0" fillId="0" borderId="0" xfId="8" applyFont="1" applyAlignment="1"/>
    <xf numFmtId="9" fontId="6" fillId="0" borderId="0" xfId="8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21" xfId="0" applyFont="1" applyBorder="1"/>
    <xf numFmtId="0" fontId="16" fillId="0" borderId="41" xfId="0" applyFont="1" applyBorder="1"/>
    <xf numFmtId="0" fontId="11" fillId="0" borderId="15" xfId="0" applyFont="1" applyBorder="1" applyAlignment="1">
      <alignment horizontal="distributed" vertical="center"/>
    </xf>
    <xf numFmtId="0" fontId="10" fillId="0" borderId="0" xfId="0" applyFont="1" applyFill="1" applyAlignment="1">
      <alignment vertical="center"/>
    </xf>
    <xf numFmtId="0" fontId="6" fillId="0" borderId="0" xfId="0" applyFont="1" applyAlignment="1">
      <alignment horizontal="distributed" vertical="center" wrapText="1"/>
    </xf>
    <xf numFmtId="176" fontId="6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3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37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37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15" fillId="0" borderId="12" xfId="0" applyFont="1" applyBorder="1" applyAlignment="1">
      <alignment horizontal="distributed" vertical="center" wrapText="1"/>
    </xf>
    <xf numFmtId="0" fontId="15" fillId="0" borderId="13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distributed" vertical="center"/>
    </xf>
    <xf numFmtId="0" fontId="15" fillId="0" borderId="36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15" fillId="0" borderId="37" xfId="0" applyFont="1" applyBorder="1" applyAlignment="1">
      <alignment horizontal="distributed" vertical="center"/>
    </xf>
    <xf numFmtId="0" fontId="10" fillId="2" borderId="0" xfId="0" applyFont="1" applyFill="1" applyAlignment="1">
      <alignment horizontal="left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36" xfId="0" applyFont="1" applyBorder="1" applyAlignment="1">
      <alignment horizontal="distributed" vertical="center" wrapText="1"/>
    </xf>
    <xf numFmtId="0" fontId="11" fillId="0" borderId="12" xfId="0" applyFont="1" applyBorder="1" applyAlignment="1">
      <alignment horizontal="distributed" vertical="center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0" fillId="2" borderId="0" xfId="0" applyFont="1" applyFill="1" applyAlignment="1">
      <alignment horizontal="center" vertical="center" shrinkToFi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パーセント" xfId="8" builtinId="5"/>
    <cellStyle name="桁区切り" xfId="7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18810148731409"/>
          <c:y val="0.15138865334140925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35-41AC-8038-C9AEFA44E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35-41AC-8038-C9AEFA44E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35-41AC-8038-C9AEFA44E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35-41AC-8038-C9AEFA44E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35-41AC-8038-C9AEFA44E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35-41AC-8038-C9AEFA44E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935-41AC-8038-C9AEFA44E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935-41AC-8038-C9AEFA44E042}"/>
              </c:ext>
            </c:extLst>
          </c:dPt>
          <c:dLbls>
            <c:dLbl>
              <c:idx val="0"/>
              <c:layout>
                <c:manualLayout>
                  <c:x val="-0.12433692808863284"/>
                  <c:y val="0.17058807795239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35-41AC-8038-C9AEFA44E042}"/>
                </c:ext>
              </c:extLst>
            </c:dLbl>
            <c:dLbl>
              <c:idx val="1"/>
              <c:layout>
                <c:manualLayout>
                  <c:x val="-0.21360356418948137"/>
                  <c:y val="-0.109713640542226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35-41AC-8038-C9AEFA44E042}"/>
                </c:ext>
              </c:extLst>
            </c:dLbl>
            <c:dLbl>
              <c:idx val="2"/>
              <c:layout>
                <c:manualLayout>
                  <c:x val="2.9619949230163138E-2"/>
                  <c:y val="-5.77772897423877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0229356362779"/>
                      <c:h val="0.185941483618200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935-41AC-8038-C9AEFA44E042}"/>
                </c:ext>
              </c:extLst>
            </c:dLbl>
            <c:dLbl>
              <c:idx val="3"/>
              <c:layout>
                <c:manualLayout>
                  <c:x val="0.18767988920117679"/>
                  <c:y val="-0.12806142488501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35-41AC-8038-C9AEFA44E042}"/>
                </c:ext>
              </c:extLst>
            </c:dLbl>
            <c:dLbl>
              <c:idx val="4"/>
              <c:layout>
                <c:manualLayout>
                  <c:x val="0.17090108200275164"/>
                  <c:y val="7.6914283622705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35-41AC-8038-C9AEFA44E042}"/>
                </c:ext>
              </c:extLst>
            </c:dLbl>
            <c:dLbl>
              <c:idx val="5"/>
              <c:layout>
                <c:manualLayout>
                  <c:x val="2.831960723853974E-2"/>
                  <c:y val="0.135835679942068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80753130876259"/>
                      <c:h val="0.24225097355934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935-41AC-8038-C9AEFA44E042}"/>
                </c:ext>
              </c:extLst>
            </c:dLbl>
            <c:dLbl>
              <c:idx val="6"/>
              <c:layout>
                <c:manualLayout>
                  <c:x val="6.8786910245421579E-2"/>
                  <c:y val="2.23936832086112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280335620336624"/>
                      <c:h val="0.172080389202384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935-41AC-8038-C9AEFA44E042}"/>
                </c:ext>
              </c:extLst>
            </c:dLbl>
            <c:dLbl>
              <c:idx val="7"/>
              <c:layout>
                <c:manualLayout>
                  <c:x val="8.7501533799970652E-2"/>
                  <c:y val="1.22787850232341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35-41AC-8038-C9AEFA44E0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[1]公表ベース!$X$425:$X$432</c:f>
              <c:numCache>
                <c:formatCode>General</c:formatCode>
                <c:ptCount val="8"/>
              </c:numCache>
            </c:numRef>
          </c:cat>
          <c:val>
            <c:numRef>
              <c:f>[1]公表ベース!$Y$425:$Y$432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9935-41AC-8038-C9AEFA44E04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38842015470393"/>
          <c:y val="0.1478127802390716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E9-400F-9F24-E069E4EC72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E9-400F-9F24-E069E4EC72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E9-400F-9F24-E069E4EC72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E9-400F-9F24-E069E4EC72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E9-400F-9F24-E069E4EC72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E9-400F-9F24-E069E4EC722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E9-400F-9F24-E069E4EC72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E9-400F-9F24-E069E4EC7227}"/>
              </c:ext>
            </c:extLst>
          </c:dPt>
          <c:dLbls>
            <c:dLbl>
              <c:idx val="0"/>
              <c:layout>
                <c:manualLayout>
                  <c:x val="-0.23513867911685715"/>
                  <c:y val="-0.13801692918420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18550615308373"/>
                      <c:h val="0.244355578168916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E9-400F-9F24-E069E4EC7227}"/>
                </c:ext>
              </c:extLst>
            </c:dLbl>
            <c:dLbl>
              <c:idx val="1"/>
              <c:layout>
                <c:manualLayout>
                  <c:x val="3.2964774261379733E-3"/>
                  <c:y val="0.137239783854967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825041606156364"/>
                      <c:h val="0.26296659329417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5E9-400F-9F24-E069E4EC7227}"/>
                </c:ext>
              </c:extLst>
            </c:dLbl>
            <c:dLbl>
              <c:idx val="2"/>
              <c:layout>
                <c:manualLayout>
                  <c:x val="0.10079370502755181"/>
                  <c:y val="0.1207076749988436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2095368359088"/>
                      <c:h val="0.23598927709499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5E9-400F-9F24-E069E4EC7227}"/>
                </c:ext>
              </c:extLst>
            </c:dLbl>
            <c:dLbl>
              <c:idx val="3"/>
              <c:layout>
                <c:manualLayout>
                  <c:x val="1.2154970220591434E-3"/>
                  <c:y val="0.1477174714513877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873848196851325"/>
                      <c:h val="0.220638531171520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E9-400F-9F24-E069E4EC7227}"/>
                </c:ext>
              </c:extLst>
            </c:dLbl>
            <c:dLbl>
              <c:idx val="4"/>
              <c:layout>
                <c:manualLayout>
                  <c:x val="-0.14091438843927276"/>
                  <c:y val="1.05683262092177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91486785841691"/>
                      <c:h val="0.16147957587251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E9-400F-9F24-E069E4EC7227}"/>
                </c:ext>
              </c:extLst>
            </c:dLbl>
            <c:dLbl>
              <c:idx val="5"/>
              <c:layout>
                <c:manualLayout>
                  <c:x val="-3.30947175040254E-3"/>
                  <c:y val="-4.44879922177126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57320934797378"/>
                      <c:h val="0.161479575872511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5E9-400F-9F24-E069E4EC7227}"/>
                </c:ext>
              </c:extLst>
            </c:dLbl>
            <c:dLbl>
              <c:idx val="6"/>
              <c:layout>
                <c:manualLayout>
                  <c:x val="0.10566336059368341"/>
                  <c:y val="-1.45465620587106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47794967874611"/>
                      <c:h val="0.14549793078679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5E9-400F-9F24-E069E4EC7227}"/>
                </c:ext>
              </c:extLst>
            </c:dLbl>
            <c:dLbl>
              <c:idx val="7"/>
              <c:layout>
                <c:manualLayout>
                  <c:x val="0.21875099206402573"/>
                  <c:y val="6.60277636444272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E9-400F-9F24-E069E4EC72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[1]公表ベース!$X$488:$X$495</c:f>
              <c:numCache>
                <c:formatCode>General</c:formatCode>
                <c:ptCount val="8"/>
              </c:numCache>
            </c:numRef>
          </c:cat>
          <c:val>
            <c:numRef>
              <c:f>[1]公表ベース!$Y$488:$Y$495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10-65E9-400F-9F24-E069E4EC72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38842015470393"/>
          <c:y val="0.1478127802390716"/>
          <c:w val="0.57762379702537181"/>
          <c:h val="0.79978679588128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BF-48AF-85F1-DA6E290B00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BF-48AF-85F1-DA6E290B00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BF-48AF-85F1-DA6E290B00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BF-48AF-85F1-DA6E290B00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BF-48AF-85F1-DA6E290B00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BF-48AF-85F1-DA6E290B00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BF-48AF-85F1-DA6E290B00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BF-48AF-85F1-DA6E290B00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BF-48AF-85F1-DA6E290B00BE}"/>
              </c:ext>
            </c:extLst>
          </c:dPt>
          <c:dLbls>
            <c:dLbl>
              <c:idx val="0"/>
              <c:layout>
                <c:manualLayout>
                  <c:x val="-0.16761296574617668"/>
                  <c:y val="0.17586540543140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36011835535812"/>
                      <c:h val="0.17551800148993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FBF-48AF-85F1-DA6E290B00BE}"/>
                </c:ext>
              </c:extLst>
            </c:dLbl>
            <c:dLbl>
              <c:idx val="1"/>
              <c:layout>
                <c:manualLayout>
                  <c:x val="-0.15290235682950445"/>
                  <c:y val="-6.3696647810823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BF-48AF-85F1-DA6E290B00BE}"/>
                </c:ext>
              </c:extLst>
            </c:dLbl>
            <c:dLbl>
              <c:idx val="2"/>
              <c:layout>
                <c:manualLayout>
                  <c:x val="-0.11287736589007238"/>
                  <c:y val="-7.73534606513471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3842383984162"/>
                      <c:h val="0.194009417703503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FBF-48AF-85F1-DA6E290B00BE}"/>
                </c:ext>
              </c:extLst>
            </c:dLbl>
            <c:dLbl>
              <c:idx val="3"/>
              <c:layout>
                <c:manualLayout>
                  <c:x val="9.6486122455603188E-2"/>
                  <c:y val="-5.92614590267540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3802818598607"/>
                      <c:h val="0.236306669339598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FBF-48AF-85F1-DA6E290B00BE}"/>
                </c:ext>
              </c:extLst>
            </c:dLbl>
            <c:dLbl>
              <c:idx val="4"/>
              <c:layout>
                <c:manualLayout>
                  <c:x val="1.4486089999837628E-3"/>
                  <c:y val="3.25459817838455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98145153001886"/>
                      <c:h val="0.24967963685691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FBF-48AF-85F1-DA6E290B00BE}"/>
                </c:ext>
              </c:extLst>
            </c:dLbl>
            <c:dLbl>
              <c:idx val="5"/>
              <c:layout>
                <c:manualLayout>
                  <c:x val="-8.7861814169105396E-3"/>
                  <c:y val="9.92649715912248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5217480675294"/>
                      <c:h val="0.16943944094199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FBF-48AF-85F1-DA6E290B00BE}"/>
                </c:ext>
              </c:extLst>
            </c:dLbl>
            <c:dLbl>
              <c:idx val="6"/>
              <c:layout>
                <c:manualLayout>
                  <c:x val="3.1780333847520249E-2"/>
                  <c:y val="9.13098406968308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9634115336975"/>
                      <c:h val="0.20199486863026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FBF-48AF-85F1-DA6E290B00BE}"/>
                </c:ext>
              </c:extLst>
            </c:dLbl>
            <c:dLbl>
              <c:idx val="7"/>
              <c:layout>
                <c:manualLayout>
                  <c:x val="8.0392572759979561E-2"/>
                  <c:y val="1.29698922994127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31481551601956"/>
                      <c:h val="0.22269025818072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FBF-48AF-85F1-DA6E290B00BE}"/>
                </c:ext>
              </c:extLst>
            </c:dLbl>
            <c:dLbl>
              <c:idx val="8"/>
              <c:layout>
                <c:manualLayout>
                  <c:x val="5.6621234510506047E-2"/>
                  <c:y val="0.14730762213457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FBF-48AF-85F1-DA6E290B00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[1]公表ベース!$X$705:$X$713</c:f>
              <c:numCache>
                <c:formatCode>General</c:formatCode>
                <c:ptCount val="9"/>
              </c:numCache>
            </c:numRef>
          </c:cat>
          <c:val>
            <c:numRef>
              <c:f>[1]公表ベース!$Y$705:$Y$713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2-DFBF-48AF-85F1-DA6E290B00B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843</xdr:row>
      <xdr:rowOff>0</xdr:rowOff>
    </xdr:from>
    <xdr:to>
      <xdr:col>18</xdr:col>
      <xdr:colOff>402484</xdr:colOff>
      <xdr:row>863</xdr:row>
      <xdr:rowOff>68740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E909319-48CB-4461-93A4-042EC6F6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41674850"/>
          <a:ext cx="9032134" cy="330406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792</xdr:row>
      <xdr:rowOff>28575</xdr:rowOff>
    </xdr:from>
    <xdr:to>
      <xdr:col>18</xdr:col>
      <xdr:colOff>323482</xdr:colOff>
      <xdr:row>813</xdr:row>
      <xdr:rowOff>84882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3426E0C-4D72-4B5E-967C-F2D1DD88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133273800"/>
          <a:ext cx="8943607" cy="345990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745</xdr:row>
      <xdr:rowOff>28575</xdr:rowOff>
    </xdr:from>
    <xdr:to>
      <xdr:col>16</xdr:col>
      <xdr:colOff>421962</xdr:colOff>
      <xdr:row>768</xdr:row>
      <xdr:rowOff>7814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F7F9592-7DB9-4633-B979-003D3E7B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5950" y="125644275"/>
          <a:ext cx="6651312" cy="3706689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700</xdr:row>
      <xdr:rowOff>142875</xdr:rowOff>
    </xdr:from>
    <xdr:to>
      <xdr:col>15</xdr:col>
      <xdr:colOff>160760</xdr:colOff>
      <xdr:row>724</xdr:row>
      <xdr:rowOff>21408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407057F-5987-4B96-8DA6-367772BA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6450" y="118462425"/>
          <a:ext cx="5602710" cy="376473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350</xdr:row>
      <xdr:rowOff>66675</xdr:rowOff>
    </xdr:from>
    <xdr:to>
      <xdr:col>14</xdr:col>
      <xdr:colOff>322403</xdr:colOff>
      <xdr:row>370</xdr:row>
      <xdr:rowOff>21248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1C71761-CFFD-4287-A9FE-570D00F0D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5775" y="60017025"/>
          <a:ext cx="6751778" cy="3383573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385</xdr:row>
      <xdr:rowOff>76200</xdr:rowOff>
    </xdr:from>
    <xdr:to>
      <xdr:col>14</xdr:col>
      <xdr:colOff>431101</xdr:colOff>
      <xdr:row>404</xdr:row>
      <xdr:rowOff>168566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29DB639-00AC-41CE-919E-129505D5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65932050"/>
          <a:ext cx="6584251" cy="3349916"/>
        </a:xfrm>
        <a:prstGeom prst="rect">
          <a:avLst/>
        </a:prstGeom>
      </xdr:spPr>
    </xdr:pic>
    <xdr:clientData/>
  </xdr:twoCellAnchor>
  <xdr:twoCellAnchor>
    <xdr:from>
      <xdr:col>17</xdr:col>
      <xdr:colOff>417059</xdr:colOff>
      <xdr:row>408</xdr:row>
      <xdr:rowOff>115054</xdr:rowOff>
    </xdr:from>
    <xdr:to>
      <xdr:col>24</xdr:col>
      <xdr:colOff>245806</xdr:colOff>
      <xdr:row>427</xdr:row>
      <xdr:rowOff>163871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5B2A28-AC9E-4C02-B770-6EA3403D0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92178</xdr:colOff>
      <xdr:row>469</xdr:row>
      <xdr:rowOff>163058</xdr:rowOff>
    </xdr:from>
    <xdr:to>
      <xdr:col>23</xdr:col>
      <xdr:colOff>531756</xdr:colOff>
      <xdr:row>482</xdr:row>
      <xdr:rowOff>143387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95E32-FCB3-46BB-AA03-B731077EF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30725</xdr:colOff>
      <xdr:row>633</xdr:row>
      <xdr:rowOff>112664</xdr:rowOff>
    </xdr:from>
    <xdr:to>
      <xdr:col>23</xdr:col>
      <xdr:colOff>450645</xdr:colOff>
      <xdr:row>653</xdr:row>
      <xdr:rowOff>40970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C029F-6147-4067-B79B-CF9F59FF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68669\Desktop\R7%20&#22320;&#22495;&#21307;&#30274;&#12395;&#23550;&#12377;&#12427;&#21220;&#21209;&#21307;&#12450;&#12531;&#12465;&#12540;&#12488;&#35519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ベース"/>
    </sheetNames>
    <sheetDataSet>
      <sheetData sheetId="0">
        <row r="157">
          <cell r="T157" t="str">
            <v>北海道</v>
          </cell>
        </row>
        <row r="425">
          <cell r="Y425"/>
        </row>
        <row r="426">
          <cell r="Y426"/>
        </row>
        <row r="427">
          <cell r="X427"/>
          <cell r="Y427"/>
        </row>
        <row r="428">
          <cell r="Y428"/>
        </row>
        <row r="429">
          <cell r="X429"/>
          <cell r="Y429"/>
        </row>
        <row r="430">
          <cell r="Y430"/>
        </row>
        <row r="431">
          <cell r="Y431"/>
        </row>
        <row r="432">
          <cell r="Y432"/>
        </row>
        <row r="488">
          <cell r="Y488"/>
        </row>
        <row r="489">
          <cell r="Y489"/>
        </row>
        <row r="490">
          <cell r="X490"/>
          <cell r="Y490"/>
        </row>
        <row r="491">
          <cell r="X491"/>
          <cell r="Y491"/>
        </row>
        <row r="492">
          <cell r="Y492"/>
        </row>
        <row r="493">
          <cell r="Y493"/>
        </row>
        <row r="494">
          <cell r="Y494"/>
        </row>
        <row r="495">
          <cell r="Y495"/>
        </row>
        <row r="705">
          <cell r="X705"/>
          <cell r="Y705"/>
        </row>
        <row r="706">
          <cell r="Y706"/>
        </row>
        <row r="707">
          <cell r="X707"/>
          <cell r="Y707"/>
        </row>
        <row r="708">
          <cell r="X708"/>
          <cell r="Y708"/>
        </row>
        <row r="709">
          <cell r="X709"/>
          <cell r="Y709"/>
        </row>
        <row r="710">
          <cell r="X710"/>
          <cell r="Y710"/>
        </row>
        <row r="711">
          <cell r="X711"/>
          <cell r="Y711"/>
        </row>
        <row r="712">
          <cell r="X712"/>
          <cell r="Y712"/>
        </row>
        <row r="713">
          <cell r="Y713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C507-F493-47A5-BCFE-2F187FAE1BF3}">
  <sheetPr>
    <pageSetUpPr fitToPage="1"/>
  </sheetPr>
  <dimension ref="A1:AW882"/>
  <sheetViews>
    <sheetView tabSelected="1" view="pageBreakPreview" topLeftCell="A193" zoomScaleNormal="100" zoomScaleSheetLayoutView="100" workbookViewId="0">
      <selection activeCell="B37" sqref="B37"/>
    </sheetView>
  </sheetViews>
  <sheetFormatPr defaultColWidth="9" defaultRowHeight="13" x14ac:dyDescent="0.2"/>
  <cols>
    <col min="1" max="1" width="1.26953125" style="3" customWidth="1"/>
    <col min="2" max="2" width="4.6328125" style="3" customWidth="1"/>
    <col min="3" max="4" width="2.6328125" style="3" customWidth="1"/>
    <col min="5" max="5" width="10.6328125" style="3" customWidth="1"/>
    <col min="6" max="17" width="8.6328125" style="3" customWidth="1"/>
    <col min="18" max="18" width="9.1796875" style="3" customWidth="1"/>
    <col min="19" max="19" width="9.90625" style="3" customWidth="1"/>
    <col min="20" max="20" width="13.36328125" style="3" bestFit="1" customWidth="1"/>
    <col min="21" max="21" width="18.08984375" style="3" bestFit="1" customWidth="1"/>
    <col min="22" max="22" width="13.36328125" style="3" bestFit="1" customWidth="1"/>
    <col min="23" max="23" width="6.26953125" style="3" bestFit="1" customWidth="1"/>
    <col min="24" max="24" width="8.54296875" style="3" bestFit="1" customWidth="1"/>
    <col min="25" max="26" width="6.26953125" style="3" bestFit="1" customWidth="1"/>
    <col min="27" max="28" width="9.453125" style="3" bestFit="1" customWidth="1"/>
    <col min="29" max="29" width="8.453125" style="3" bestFit="1" customWidth="1"/>
    <col min="30" max="30" width="3.08984375" style="3" customWidth="1"/>
    <col min="31" max="37" width="9.453125" style="3" bestFit="1" customWidth="1"/>
    <col min="38" max="39" width="8.453125" style="3" bestFit="1" customWidth="1"/>
    <col min="40" max="40" width="4.453125" style="4" bestFit="1" customWidth="1"/>
    <col min="41" max="41" width="9.08984375" style="3" bestFit="1" customWidth="1"/>
    <col min="42" max="43" width="9" style="3"/>
    <col min="44" max="44" width="9.08984375" style="3" bestFit="1" customWidth="1"/>
    <col min="45" max="16384" width="9" style="3"/>
  </cols>
  <sheetData>
    <row r="1" spans="1:41" ht="20.25" customHeight="1" x14ac:dyDescent="0.2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"/>
    </row>
    <row r="2" spans="1:41" x14ac:dyDescent="0.2">
      <c r="R2" s="5" t="s">
        <v>1</v>
      </c>
      <c r="S2" s="5"/>
    </row>
    <row r="3" spans="1:41" x14ac:dyDescent="0.2">
      <c r="R3" s="5"/>
      <c r="S3" s="5"/>
    </row>
    <row r="4" spans="1:41" x14ac:dyDescent="0.2">
      <c r="B4" s="6" t="s">
        <v>2</v>
      </c>
      <c r="R4" s="5"/>
      <c r="S4" s="5"/>
    </row>
    <row r="5" spans="1:41" x14ac:dyDescent="0.2">
      <c r="B5" s="3" t="s">
        <v>3</v>
      </c>
      <c r="R5" s="5"/>
      <c r="S5" s="5"/>
    </row>
    <row r="6" spans="1:41" x14ac:dyDescent="0.2">
      <c r="R6" s="5"/>
      <c r="S6" s="5"/>
    </row>
    <row r="7" spans="1:41" x14ac:dyDescent="0.2">
      <c r="B7" s="6" t="s">
        <v>4</v>
      </c>
      <c r="R7" s="5"/>
      <c r="S7" s="5"/>
    </row>
    <row r="8" spans="1:41" x14ac:dyDescent="0.2">
      <c r="B8" s="3" t="s">
        <v>5</v>
      </c>
      <c r="R8" s="5"/>
      <c r="S8" s="5"/>
    </row>
    <row r="9" spans="1:41" x14ac:dyDescent="0.2">
      <c r="R9" s="5"/>
      <c r="S9" s="5"/>
    </row>
    <row r="10" spans="1:41" x14ac:dyDescent="0.2">
      <c r="C10" s="228" t="s">
        <v>6</v>
      </c>
      <c r="D10" s="229"/>
      <c r="E10" s="229"/>
      <c r="F10" s="229"/>
      <c r="G10" s="229"/>
      <c r="H10" s="229"/>
      <c r="I10" s="229"/>
      <c r="J10" s="229"/>
      <c r="K10" s="229"/>
      <c r="L10" s="230"/>
      <c r="M10" s="7">
        <v>43</v>
      </c>
      <c r="T10" s="5"/>
      <c r="U10" s="5"/>
      <c r="V10" s="5"/>
      <c r="AN10" s="3"/>
      <c r="AO10" s="4"/>
    </row>
    <row r="11" spans="1:41" x14ac:dyDescent="0.2">
      <c r="C11" s="231" t="s">
        <v>7</v>
      </c>
      <c r="D11" s="232"/>
      <c r="E11" s="232"/>
      <c r="F11" s="232"/>
      <c r="G11" s="232"/>
      <c r="H11" s="232"/>
      <c r="I11" s="232"/>
      <c r="J11" s="232"/>
      <c r="K11" s="232"/>
      <c r="L11" s="233"/>
      <c r="M11" s="7">
        <v>5</v>
      </c>
      <c r="T11" s="5"/>
      <c r="U11" s="5"/>
      <c r="V11" s="5"/>
      <c r="AN11" s="3"/>
      <c r="AO11" s="4"/>
    </row>
    <row r="12" spans="1:41" x14ac:dyDescent="0.2">
      <c r="C12" s="228" t="s">
        <v>8</v>
      </c>
      <c r="D12" s="229"/>
      <c r="E12" s="229"/>
      <c r="F12" s="229"/>
      <c r="G12" s="229"/>
      <c r="H12" s="229"/>
      <c r="I12" s="229"/>
      <c r="J12" s="229"/>
      <c r="K12" s="229"/>
      <c r="L12" s="230"/>
      <c r="M12" s="7">
        <v>25</v>
      </c>
      <c r="T12" s="5"/>
      <c r="U12" s="5"/>
      <c r="V12" s="5"/>
      <c r="AN12" s="3"/>
      <c r="AO12" s="4"/>
    </row>
    <row r="13" spans="1:41" ht="13.5" x14ac:dyDescent="0.25">
      <c r="R13"/>
      <c r="S13"/>
      <c r="T13"/>
      <c r="U13"/>
    </row>
    <row r="14" spans="1:41" ht="13.5" x14ac:dyDescent="0.25">
      <c r="B14" s="6" t="s">
        <v>9</v>
      </c>
      <c r="R14"/>
      <c r="S14"/>
      <c r="T14"/>
      <c r="U14"/>
    </row>
    <row r="15" spans="1:41" ht="13.5" x14ac:dyDescent="0.25">
      <c r="B15" s="3" t="s">
        <v>249</v>
      </c>
      <c r="R15"/>
      <c r="S15"/>
      <c r="T15"/>
      <c r="U15"/>
    </row>
    <row r="16" spans="1:41" ht="13.5" x14ac:dyDescent="0.25">
      <c r="B16" s="3" t="s">
        <v>250</v>
      </c>
      <c r="R16"/>
      <c r="S16"/>
      <c r="T16"/>
      <c r="U16"/>
    </row>
    <row r="17" spans="2:23" ht="13.5" x14ac:dyDescent="0.25">
      <c r="R17"/>
      <c r="S17"/>
      <c r="T17"/>
      <c r="U17"/>
    </row>
    <row r="18" spans="2:23" ht="13.5" x14ac:dyDescent="0.25">
      <c r="B18" s="6" t="s">
        <v>10</v>
      </c>
      <c r="R18"/>
      <c r="S18"/>
      <c r="T18"/>
    </row>
    <row r="19" spans="2:23" ht="13.5" x14ac:dyDescent="0.25">
      <c r="B19" s="3" t="s">
        <v>11</v>
      </c>
      <c r="R19"/>
      <c r="S19"/>
      <c r="T19"/>
    </row>
    <row r="20" spans="2:23" ht="13.5" x14ac:dyDescent="0.25">
      <c r="R20"/>
      <c r="S20"/>
      <c r="T20"/>
    </row>
    <row r="21" spans="2:23" ht="13.5" x14ac:dyDescent="0.25">
      <c r="R21"/>
      <c r="S21"/>
      <c r="T21"/>
    </row>
    <row r="22" spans="2:23" ht="14" thickBot="1" x14ac:dyDescent="0.3">
      <c r="B22" s="6" t="s">
        <v>12</v>
      </c>
      <c r="F22" s="8"/>
      <c r="R22"/>
      <c r="S22"/>
      <c r="T22"/>
      <c r="U22"/>
      <c r="V22"/>
      <c r="W22"/>
    </row>
    <row r="23" spans="2:23" ht="13.5" x14ac:dyDescent="0.25">
      <c r="D23" s="213"/>
      <c r="E23" s="214"/>
      <c r="F23" s="159" t="s">
        <v>13</v>
      </c>
      <c r="G23" s="178"/>
      <c r="H23" s="178"/>
      <c r="I23" s="179"/>
      <c r="J23" s="188" t="s">
        <v>14</v>
      </c>
      <c r="K23" s="189"/>
      <c r="L23" s="189"/>
      <c r="M23" s="189"/>
      <c r="N23" s="151" t="s">
        <v>15</v>
      </c>
      <c r="O23" s="151"/>
      <c r="P23" s="151"/>
      <c r="Q23" s="152"/>
      <c r="R23"/>
      <c r="S23"/>
      <c r="T23"/>
      <c r="U23"/>
      <c r="V23"/>
      <c r="W23"/>
    </row>
    <row r="24" spans="2:23" ht="13.5" x14ac:dyDescent="0.25">
      <c r="D24" s="215"/>
      <c r="E24" s="216"/>
      <c r="F24" s="10"/>
      <c r="G24" s="11" t="s">
        <v>16</v>
      </c>
      <c r="H24" s="12" t="s">
        <v>17</v>
      </c>
      <c r="I24" s="13" t="s">
        <v>18</v>
      </c>
      <c r="J24" s="14"/>
      <c r="K24" s="11" t="s">
        <v>16</v>
      </c>
      <c r="L24" s="12" t="s">
        <v>17</v>
      </c>
      <c r="M24" s="12" t="s">
        <v>18</v>
      </c>
      <c r="N24" s="15"/>
      <c r="O24" s="11" t="s">
        <v>16</v>
      </c>
      <c r="P24" s="12" t="s">
        <v>17</v>
      </c>
      <c r="Q24" s="12" t="s">
        <v>18</v>
      </c>
      <c r="R24"/>
      <c r="S24"/>
      <c r="T24"/>
      <c r="U24"/>
      <c r="V24"/>
      <c r="W24"/>
    </row>
    <row r="25" spans="2:23" ht="13.5" x14ac:dyDescent="0.25">
      <c r="D25" s="201" t="s">
        <v>19</v>
      </c>
      <c r="E25" s="222"/>
      <c r="F25" s="17">
        <f>SUM(G25:I25)</f>
        <v>2004</v>
      </c>
      <c r="G25" s="18">
        <v>136</v>
      </c>
      <c r="H25" s="18">
        <v>634</v>
      </c>
      <c r="I25" s="19">
        <v>1234</v>
      </c>
      <c r="J25" s="20">
        <f>SUM(K25:M25)</f>
        <v>1901</v>
      </c>
      <c r="K25" s="18">
        <v>139</v>
      </c>
      <c r="L25" s="18">
        <v>569</v>
      </c>
      <c r="M25" s="18">
        <v>1193</v>
      </c>
      <c r="N25" s="20">
        <f>SUM(O25:Q25)</f>
        <v>1755</v>
      </c>
      <c r="O25" s="21">
        <v>139</v>
      </c>
      <c r="P25" s="21">
        <v>619</v>
      </c>
      <c r="Q25" s="21">
        <v>997</v>
      </c>
      <c r="R25"/>
      <c r="S25"/>
      <c r="T25"/>
      <c r="U25"/>
      <c r="V25"/>
      <c r="W25"/>
    </row>
    <row r="26" spans="2:23" ht="13.5" x14ac:dyDescent="0.25">
      <c r="D26" s="166" t="s">
        <v>20</v>
      </c>
      <c r="E26" s="222"/>
      <c r="F26" s="17">
        <f>SUM(G26:I26)</f>
        <v>267</v>
      </c>
      <c r="G26" s="18">
        <v>24</v>
      </c>
      <c r="H26" s="18">
        <v>21</v>
      </c>
      <c r="I26" s="19">
        <v>222</v>
      </c>
      <c r="J26" s="20">
        <f>SUM(K26:M26)</f>
        <v>627</v>
      </c>
      <c r="K26" s="18">
        <v>66</v>
      </c>
      <c r="L26" s="18">
        <v>129</v>
      </c>
      <c r="M26" s="18">
        <v>432</v>
      </c>
      <c r="N26" s="22">
        <f>SUM(O26:Q26)</f>
        <v>670</v>
      </c>
      <c r="O26" s="21">
        <v>61</v>
      </c>
      <c r="P26" s="21">
        <v>186</v>
      </c>
      <c r="Q26" s="21">
        <v>423</v>
      </c>
      <c r="R26"/>
      <c r="S26"/>
      <c r="T26"/>
      <c r="U26"/>
      <c r="V26"/>
      <c r="W26"/>
    </row>
    <row r="27" spans="2:23" ht="13.5" x14ac:dyDescent="0.25">
      <c r="D27" s="223" t="s">
        <v>21</v>
      </c>
      <c r="E27" s="23" t="s">
        <v>22</v>
      </c>
      <c r="F27" s="24">
        <f>G27+H27+I27</f>
        <v>27</v>
      </c>
      <c r="G27" s="25">
        <v>24</v>
      </c>
      <c r="H27" s="25">
        <v>0</v>
      </c>
      <c r="I27" s="26">
        <v>3</v>
      </c>
      <c r="J27" s="27">
        <f>K27+L27+M27</f>
        <v>55</v>
      </c>
      <c r="K27" s="28">
        <v>55</v>
      </c>
      <c r="L27" s="28">
        <v>0</v>
      </c>
      <c r="M27" s="28">
        <v>0</v>
      </c>
      <c r="N27" s="29">
        <f>O27+P27+Q27</f>
        <v>50</v>
      </c>
      <c r="O27" s="25">
        <v>50</v>
      </c>
      <c r="P27" s="25">
        <v>0</v>
      </c>
      <c r="Q27" s="25">
        <v>0</v>
      </c>
      <c r="R27"/>
      <c r="S27"/>
      <c r="T27"/>
      <c r="U27"/>
      <c r="V27"/>
      <c r="W27"/>
    </row>
    <row r="28" spans="2:23" ht="13.5" x14ac:dyDescent="0.25">
      <c r="D28" s="224"/>
      <c r="E28" s="137" t="s">
        <v>23</v>
      </c>
      <c r="F28" s="24">
        <f>G28+H28+I28</f>
        <v>44</v>
      </c>
      <c r="G28" s="25">
        <v>0</v>
      </c>
      <c r="H28" s="25">
        <v>0</v>
      </c>
      <c r="I28" s="26">
        <v>44</v>
      </c>
      <c r="J28" s="27">
        <f>K28+L28+M28</f>
        <v>86</v>
      </c>
      <c r="K28" s="28">
        <v>11</v>
      </c>
      <c r="L28" s="28">
        <v>0</v>
      </c>
      <c r="M28" s="28">
        <v>75</v>
      </c>
      <c r="N28" s="29">
        <f>O28+P28+Q28</f>
        <v>59</v>
      </c>
      <c r="O28" s="25">
        <v>11</v>
      </c>
      <c r="P28" s="25">
        <v>0</v>
      </c>
      <c r="Q28" s="25">
        <v>48</v>
      </c>
      <c r="R28"/>
      <c r="S28"/>
      <c r="T28"/>
      <c r="U28"/>
      <c r="V28"/>
      <c r="W28"/>
    </row>
    <row r="29" spans="2:23" ht="13.5" x14ac:dyDescent="0.25">
      <c r="D29" s="224"/>
      <c r="E29" s="137" t="s">
        <v>24</v>
      </c>
      <c r="F29" s="24">
        <f>G29+H29+I29</f>
        <v>85</v>
      </c>
      <c r="G29" s="25">
        <v>0</v>
      </c>
      <c r="H29" s="25">
        <v>16</v>
      </c>
      <c r="I29" s="26">
        <v>69</v>
      </c>
      <c r="J29" s="27">
        <f>K29+L29+M29</f>
        <v>221</v>
      </c>
      <c r="K29" s="28">
        <v>0</v>
      </c>
      <c r="L29" s="28">
        <v>37</v>
      </c>
      <c r="M29" s="28">
        <v>184</v>
      </c>
      <c r="N29" s="29">
        <f>O29+P29+Q29</f>
        <v>205</v>
      </c>
      <c r="O29" s="25">
        <v>0</v>
      </c>
      <c r="P29" s="25">
        <v>26</v>
      </c>
      <c r="Q29" s="25">
        <v>179</v>
      </c>
      <c r="R29"/>
      <c r="S29"/>
      <c r="T29"/>
      <c r="U29"/>
      <c r="V29"/>
      <c r="W29"/>
    </row>
    <row r="30" spans="2:23" ht="13.5" x14ac:dyDescent="0.25">
      <c r="D30" s="224"/>
      <c r="E30" s="137" t="s">
        <v>25</v>
      </c>
      <c r="F30" s="24">
        <f>G30+H30+I30</f>
        <v>111</v>
      </c>
      <c r="G30" s="25">
        <v>0</v>
      </c>
      <c r="H30" s="25">
        <v>5</v>
      </c>
      <c r="I30" s="26">
        <v>106</v>
      </c>
      <c r="J30" s="27">
        <f>K30+L30+M30</f>
        <v>265</v>
      </c>
      <c r="K30" s="28">
        <v>0</v>
      </c>
      <c r="L30" s="28">
        <v>92</v>
      </c>
      <c r="M30" s="28">
        <v>173</v>
      </c>
      <c r="N30" s="29">
        <f>O30+P30+Q30</f>
        <v>356</v>
      </c>
      <c r="O30" s="25">
        <v>0</v>
      </c>
      <c r="P30" s="25">
        <v>160</v>
      </c>
      <c r="Q30" s="25">
        <v>196</v>
      </c>
      <c r="R30"/>
      <c r="S30"/>
      <c r="T30"/>
      <c r="U30"/>
      <c r="V30"/>
      <c r="W30"/>
    </row>
    <row r="31" spans="2:23" ht="13.5" x14ac:dyDescent="0.25">
      <c r="D31" s="224"/>
      <c r="E31" s="30" t="s">
        <v>26</v>
      </c>
      <c r="F31" s="24">
        <f>G31+H31+I31</f>
        <v>0</v>
      </c>
      <c r="G31" s="25">
        <v>0</v>
      </c>
      <c r="H31" s="25">
        <v>0</v>
      </c>
      <c r="I31" s="26">
        <v>0</v>
      </c>
      <c r="J31" s="27">
        <f>K31+L31+M31</f>
        <v>0</v>
      </c>
      <c r="K31" s="28">
        <v>0</v>
      </c>
      <c r="L31" s="28">
        <v>0</v>
      </c>
      <c r="M31" s="28">
        <v>0</v>
      </c>
      <c r="N31" s="29">
        <f>O31+P31+Q31</f>
        <v>0</v>
      </c>
      <c r="O31" s="25">
        <v>0</v>
      </c>
      <c r="P31" s="25">
        <v>0</v>
      </c>
      <c r="Q31" s="25"/>
      <c r="R31"/>
      <c r="S31"/>
      <c r="T31"/>
      <c r="U31"/>
      <c r="V31"/>
      <c r="W31"/>
    </row>
    <row r="32" spans="2:23" ht="13.5" x14ac:dyDescent="0.25">
      <c r="D32" s="225"/>
      <c r="E32" s="30" t="s">
        <v>27</v>
      </c>
      <c r="F32" s="31" t="s">
        <v>28</v>
      </c>
      <c r="G32" s="32" t="s">
        <v>28</v>
      </c>
      <c r="H32" s="32" t="s">
        <v>28</v>
      </c>
      <c r="I32" s="33" t="s">
        <v>28</v>
      </c>
      <c r="J32" s="34" t="s">
        <v>28</v>
      </c>
      <c r="K32" s="35" t="s">
        <v>29</v>
      </c>
      <c r="L32" s="35" t="s">
        <v>29</v>
      </c>
      <c r="M32" s="35" t="s">
        <v>29</v>
      </c>
      <c r="N32" s="32" t="s">
        <v>29</v>
      </c>
      <c r="O32" s="32" t="s">
        <v>29</v>
      </c>
      <c r="P32" s="32" t="s">
        <v>29</v>
      </c>
      <c r="Q32" s="32" t="s">
        <v>29</v>
      </c>
      <c r="R32"/>
      <c r="S32"/>
      <c r="T32"/>
      <c r="U32"/>
      <c r="V32"/>
      <c r="W32"/>
    </row>
    <row r="33" spans="1:23" ht="14" thickBot="1" x14ac:dyDescent="0.3">
      <c r="D33" s="201" t="s">
        <v>30</v>
      </c>
      <c r="E33" s="222"/>
      <c r="F33" s="36">
        <f t="shared" ref="F33:Q33" si="0">ROUND(F26/F25,3)</f>
        <v>0.13300000000000001</v>
      </c>
      <c r="G33" s="37">
        <f t="shared" si="0"/>
        <v>0.17599999999999999</v>
      </c>
      <c r="H33" s="37">
        <f t="shared" si="0"/>
        <v>3.3000000000000002E-2</v>
      </c>
      <c r="I33" s="38">
        <f t="shared" si="0"/>
        <v>0.18</v>
      </c>
      <c r="J33" s="39">
        <f t="shared" si="0"/>
        <v>0.33</v>
      </c>
      <c r="K33" s="40">
        <f t="shared" si="0"/>
        <v>0.47499999999999998</v>
      </c>
      <c r="L33" s="40">
        <f t="shared" si="0"/>
        <v>0.22700000000000001</v>
      </c>
      <c r="M33" s="40">
        <f t="shared" si="0"/>
        <v>0.36199999999999999</v>
      </c>
      <c r="N33" s="39">
        <f t="shared" si="0"/>
        <v>0.38200000000000001</v>
      </c>
      <c r="O33" s="40">
        <f t="shared" si="0"/>
        <v>0.439</v>
      </c>
      <c r="P33" s="40">
        <f t="shared" si="0"/>
        <v>0.3</v>
      </c>
      <c r="Q33" s="40">
        <f t="shared" si="0"/>
        <v>0.42399999999999999</v>
      </c>
      <c r="R33"/>
      <c r="S33"/>
      <c r="T33"/>
      <c r="U33"/>
      <c r="V33"/>
      <c r="W33"/>
    </row>
    <row r="34" spans="1:23" ht="13.5" x14ac:dyDescent="0.25">
      <c r="D34" s="3" t="s">
        <v>31</v>
      </c>
      <c r="E34" s="43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/>
      <c r="S34"/>
      <c r="T34"/>
      <c r="U34"/>
      <c r="V34"/>
      <c r="W34"/>
    </row>
    <row r="35" spans="1:23" ht="13.5" x14ac:dyDescent="0.25">
      <c r="D35" s="9"/>
      <c r="E35" s="9"/>
      <c r="F35" s="41"/>
      <c r="G35" s="41"/>
      <c r="H35" s="41"/>
      <c r="I35" s="41"/>
      <c r="J35" s="41"/>
      <c r="K35" s="41"/>
      <c r="L35" s="41"/>
      <c r="N35" s="41"/>
      <c r="O35" s="41"/>
      <c r="P35" s="41"/>
      <c r="R35"/>
      <c r="S35"/>
      <c r="T35"/>
      <c r="U35"/>
      <c r="V35"/>
      <c r="W35"/>
    </row>
    <row r="36" spans="1:23" ht="13.5" x14ac:dyDescent="0.25">
      <c r="B36" s="6" t="s">
        <v>252</v>
      </c>
      <c r="D36" s="9"/>
      <c r="E36" s="9"/>
      <c r="F36" s="41"/>
      <c r="G36" s="41"/>
      <c r="H36" s="41"/>
      <c r="I36" s="41"/>
      <c r="J36" s="41"/>
      <c r="K36" s="41"/>
      <c r="L36" s="41"/>
      <c r="N36" s="41"/>
      <c r="O36" s="41"/>
      <c r="P36" s="41"/>
      <c r="R36"/>
      <c r="S36"/>
      <c r="T36"/>
      <c r="U36"/>
      <c r="V36"/>
      <c r="W36"/>
    </row>
    <row r="37" spans="1:23" ht="13.5" x14ac:dyDescent="0.25">
      <c r="D37" s="9"/>
      <c r="E37" s="9"/>
      <c r="F37" s="41"/>
      <c r="G37" s="41"/>
      <c r="H37" s="41"/>
      <c r="I37" s="41"/>
      <c r="J37" s="41"/>
      <c r="K37" s="41"/>
      <c r="L37" s="41"/>
      <c r="N37" s="41"/>
      <c r="O37" s="41"/>
      <c r="P37" s="41"/>
      <c r="R37"/>
      <c r="S37"/>
      <c r="T37"/>
      <c r="U37"/>
      <c r="V37"/>
      <c r="W37"/>
    </row>
    <row r="38" spans="1:23" ht="13.5" x14ac:dyDescent="0.25">
      <c r="A38" s="226" t="s">
        <v>251</v>
      </c>
      <c r="B38" s="226"/>
      <c r="C38" s="226"/>
      <c r="D38" s="226"/>
      <c r="E38" s="226"/>
      <c r="F38" s="226"/>
      <c r="G38" s="226"/>
      <c r="H38" s="138"/>
      <c r="I38" s="138"/>
      <c r="J38" s="41"/>
      <c r="K38" s="41"/>
      <c r="L38" s="41"/>
      <c r="N38" s="41"/>
      <c r="O38" s="41"/>
      <c r="P38" s="41"/>
      <c r="R38"/>
      <c r="S38"/>
      <c r="T38"/>
      <c r="U38"/>
      <c r="V38"/>
      <c r="W38"/>
    </row>
    <row r="39" spans="1:23" ht="13.5" x14ac:dyDescent="0.25">
      <c r="D39" s="9"/>
      <c r="E39" s="9"/>
      <c r="F39" s="41"/>
      <c r="G39" s="41"/>
      <c r="H39" s="41"/>
      <c r="I39" s="41"/>
      <c r="J39" s="41"/>
      <c r="K39" s="41"/>
      <c r="L39" s="41"/>
      <c r="N39" s="41"/>
      <c r="O39" s="41"/>
      <c r="P39" s="41"/>
      <c r="R39"/>
      <c r="S39"/>
      <c r="T39"/>
      <c r="U39"/>
      <c r="V39"/>
      <c r="W39"/>
    </row>
    <row r="40" spans="1:23" ht="14" thickBot="1" x14ac:dyDescent="0.3">
      <c r="B40" s="6" t="s">
        <v>32</v>
      </c>
      <c r="C40" s="6"/>
      <c r="F40" s="8"/>
      <c r="G40" s="44"/>
      <c r="H40" s="44"/>
      <c r="I40" s="44"/>
      <c r="J40" s="44"/>
      <c r="N40" s="44"/>
      <c r="R40"/>
      <c r="S40"/>
      <c r="T40"/>
      <c r="U40"/>
      <c r="V40"/>
      <c r="W40"/>
    </row>
    <row r="41" spans="1:23" ht="13.5" x14ac:dyDescent="0.25">
      <c r="D41" s="150"/>
      <c r="E41" s="151"/>
      <c r="F41" s="159" t="s">
        <v>33</v>
      </c>
      <c r="G41" s="178"/>
      <c r="H41" s="178"/>
      <c r="I41" s="179"/>
      <c r="J41" s="186" t="s">
        <v>34</v>
      </c>
      <c r="K41" s="187"/>
      <c r="L41" s="187"/>
      <c r="M41" s="188"/>
      <c r="N41" s="152" t="s">
        <v>35</v>
      </c>
      <c r="O41" s="189"/>
      <c r="P41" s="189"/>
      <c r="Q41" s="189"/>
      <c r="R41"/>
      <c r="S41"/>
      <c r="T41"/>
      <c r="U41"/>
      <c r="V41"/>
      <c r="W41"/>
    </row>
    <row r="42" spans="1:23" ht="13.5" x14ac:dyDescent="0.25">
      <c r="D42" s="156"/>
      <c r="E42" s="157"/>
      <c r="F42" s="10"/>
      <c r="G42" s="11" t="s">
        <v>16</v>
      </c>
      <c r="H42" s="11" t="s">
        <v>17</v>
      </c>
      <c r="I42" s="45" t="s">
        <v>18</v>
      </c>
      <c r="J42" s="10"/>
      <c r="K42" s="11" t="s">
        <v>16</v>
      </c>
      <c r="L42" s="11" t="s">
        <v>17</v>
      </c>
      <c r="M42" s="46" t="s">
        <v>18</v>
      </c>
      <c r="N42" s="15"/>
      <c r="O42" s="11" t="s">
        <v>16</v>
      </c>
      <c r="P42" s="11" t="s">
        <v>17</v>
      </c>
      <c r="Q42" s="46" t="s">
        <v>18</v>
      </c>
      <c r="R42"/>
      <c r="S42"/>
      <c r="T42"/>
      <c r="U42"/>
      <c r="V42"/>
      <c r="W42"/>
    </row>
    <row r="43" spans="1:23" ht="13.5" x14ac:dyDescent="0.25">
      <c r="D43" s="150" t="s">
        <v>36</v>
      </c>
      <c r="E43" s="151"/>
      <c r="F43" s="47">
        <f>G43+H43+I43</f>
        <v>29</v>
      </c>
      <c r="G43" s="48">
        <v>0</v>
      </c>
      <c r="H43" s="48">
        <v>3</v>
      </c>
      <c r="I43" s="49">
        <v>26</v>
      </c>
      <c r="J43" s="47">
        <f>K43+L43+M43</f>
        <v>72</v>
      </c>
      <c r="K43" s="48">
        <v>0</v>
      </c>
      <c r="L43" s="48">
        <v>9</v>
      </c>
      <c r="M43" s="48">
        <v>63</v>
      </c>
      <c r="N43" s="50">
        <f>O43+P43+Q43</f>
        <v>76</v>
      </c>
      <c r="O43" s="48">
        <v>2</v>
      </c>
      <c r="P43" s="48">
        <v>10</v>
      </c>
      <c r="Q43" s="48">
        <v>64</v>
      </c>
      <c r="R43"/>
      <c r="S43"/>
      <c r="T43"/>
      <c r="U43"/>
      <c r="V43"/>
      <c r="W43"/>
    </row>
    <row r="44" spans="1:23" ht="13.5" x14ac:dyDescent="0.25">
      <c r="D44" s="156"/>
      <c r="E44" s="157"/>
      <c r="F44" s="51">
        <f t="shared" ref="F44:Q44" si="1">ROUND(F43/(F$43+F$45+F$47+F$49+F$51),3)</f>
        <v>0.115</v>
      </c>
      <c r="G44" s="52">
        <f>ROUND(G43/(G$43+G$45+G$47+G$49+G$51),3)</f>
        <v>0</v>
      </c>
      <c r="H44" s="52">
        <f t="shared" si="1"/>
        <v>0.15</v>
      </c>
      <c r="I44" s="53">
        <f t="shared" si="1"/>
        <v>0.124</v>
      </c>
      <c r="J44" s="51">
        <f t="shared" si="1"/>
        <v>0.11600000000000001</v>
      </c>
      <c r="K44" s="52">
        <f t="shared" si="1"/>
        <v>0</v>
      </c>
      <c r="L44" s="52">
        <f t="shared" si="1"/>
        <v>7.1999999999999995E-2</v>
      </c>
      <c r="M44" s="52">
        <f t="shared" si="1"/>
        <v>0.14699999999999999</v>
      </c>
      <c r="N44" s="54">
        <f t="shared" si="1"/>
        <v>0.115</v>
      </c>
      <c r="O44" s="52">
        <f t="shared" si="1"/>
        <v>3.3000000000000002E-2</v>
      </c>
      <c r="P44" s="52">
        <f t="shared" si="1"/>
        <v>5.5E-2</v>
      </c>
      <c r="Q44" s="52">
        <f t="shared" si="1"/>
        <v>0.152</v>
      </c>
      <c r="R44"/>
      <c r="S44"/>
      <c r="T44"/>
      <c r="U44"/>
      <c r="V44"/>
      <c r="W44"/>
    </row>
    <row r="45" spans="1:23" ht="13.5" x14ac:dyDescent="0.25">
      <c r="D45" s="150" t="s">
        <v>37</v>
      </c>
      <c r="E45" s="151"/>
      <c r="F45" s="47">
        <f>G45+H45+I45</f>
        <v>59</v>
      </c>
      <c r="G45" s="48">
        <v>2</v>
      </c>
      <c r="H45" s="48">
        <v>3</v>
      </c>
      <c r="I45" s="49">
        <v>54</v>
      </c>
      <c r="J45" s="47">
        <f>K45+L45+M45</f>
        <v>176</v>
      </c>
      <c r="K45" s="48">
        <v>8</v>
      </c>
      <c r="L45" s="48">
        <v>33</v>
      </c>
      <c r="M45" s="48">
        <v>135</v>
      </c>
      <c r="N45" s="50">
        <f>O45+P45+Q45</f>
        <v>177</v>
      </c>
      <c r="O45" s="48">
        <v>5</v>
      </c>
      <c r="P45" s="48">
        <v>46</v>
      </c>
      <c r="Q45" s="48">
        <v>126</v>
      </c>
      <c r="R45"/>
      <c r="S45"/>
      <c r="T45"/>
      <c r="U45"/>
      <c r="V45"/>
      <c r="W45"/>
    </row>
    <row r="46" spans="1:23" ht="13.5" x14ac:dyDescent="0.25">
      <c r="D46" s="156"/>
      <c r="E46" s="157"/>
      <c r="F46" s="51">
        <f t="shared" ref="F46:Q46" si="2">ROUND(F45/(F$43+F$45+F$47+F$49+F$51),3)</f>
        <v>0.23400000000000001</v>
      </c>
      <c r="G46" s="52">
        <f t="shared" si="2"/>
        <v>8.6999999999999994E-2</v>
      </c>
      <c r="H46" s="52">
        <f t="shared" si="2"/>
        <v>0.15</v>
      </c>
      <c r="I46" s="53">
        <f t="shared" si="2"/>
        <v>0.25800000000000001</v>
      </c>
      <c r="J46" s="51">
        <f t="shared" si="2"/>
        <v>0.28299999999999997</v>
      </c>
      <c r="K46" s="52">
        <f t="shared" si="2"/>
        <v>0.121</v>
      </c>
      <c r="L46" s="52">
        <f t="shared" si="2"/>
        <v>0.26400000000000001</v>
      </c>
      <c r="M46" s="52">
        <f t="shared" si="2"/>
        <v>0.314</v>
      </c>
      <c r="N46" s="54">
        <f t="shared" si="2"/>
        <v>0.26700000000000002</v>
      </c>
      <c r="O46" s="52">
        <f t="shared" si="2"/>
        <v>8.2000000000000003E-2</v>
      </c>
      <c r="P46" s="52">
        <f t="shared" si="2"/>
        <v>0.254</v>
      </c>
      <c r="Q46" s="52">
        <f t="shared" si="2"/>
        <v>0.29899999999999999</v>
      </c>
      <c r="R46"/>
      <c r="S46"/>
      <c r="T46"/>
      <c r="U46"/>
      <c r="V46"/>
      <c r="W46"/>
    </row>
    <row r="47" spans="1:23" ht="13.5" x14ac:dyDescent="0.25">
      <c r="D47" s="150" t="s">
        <v>38</v>
      </c>
      <c r="E47" s="151"/>
      <c r="F47" s="47">
        <f>G47+H47+I47</f>
        <v>58</v>
      </c>
      <c r="G47" s="48">
        <v>4</v>
      </c>
      <c r="H47" s="48">
        <v>6</v>
      </c>
      <c r="I47" s="49">
        <v>48</v>
      </c>
      <c r="J47" s="47">
        <f>K47+L47+M47</f>
        <v>132</v>
      </c>
      <c r="K47" s="48">
        <v>13</v>
      </c>
      <c r="L47" s="48">
        <v>30</v>
      </c>
      <c r="M47" s="48">
        <v>89</v>
      </c>
      <c r="N47" s="50">
        <f>O47+P47+Q47</f>
        <v>164</v>
      </c>
      <c r="O47" s="48">
        <v>15</v>
      </c>
      <c r="P47" s="48">
        <v>49</v>
      </c>
      <c r="Q47" s="48">
        <v>100</v>
      </c>
      <c r="R47"/>
      <c r="S47"/>
      <c r="T47"/>
      <c r="U47"/>
      <c r="V47"/>
      <c r="W47"/>
    </row>
    <row r="48" spans="1:23" ht="13.5" x14ac:dyDescent="0.25">
      <c r="D48" s="156"/>
      <c r="E48" s="157"/>
      <c r="F48" s="51">
        <f t="shared" ref="F48:Q48" si="3">ROUND(F47/(F$43+F$45+F$47+F$49+F$51),3)</f>
        <v>0.23</v>
      </c>
      <c r="G48" s="52">
        <f t="shared" si="3"/>
        <v>0.17399999999999999</v>
      </c>
      <c r="H48" s="52">
        <f t="shared" si="3"/>
        <v>0.3</v>
      </c>
      <c r="I48" s="53">
        <f t="shared" si="3"/>
        <v>0.23</v>
      </c>
      <c r="J48" s="51">
        <f t="shared" si="3"/>
        <v>0.21299999999999999</v>
      </c>
      <c r="K48" s="52">
        <f t="shared" si="3"/>
        <v>0.19700000000000001</v>
      </c>
      <c r="L48" s="52">
        <f t="shared" si="3"/>
        <v>0.24</v>
      </c>
      <c r="M48" s="52">
        <f t="shared" si="3"/>
        <v>0.20699999999999999</v>
      </c>
      <c r="N48" s="54">
        <f t="shared" si="3"/>
        <v>0.247</v>
      </c>
      <c r="O48" s="52">
        <f t="shared" si="3"/>
        <v>0.246</v>
      </c>
      <c r="P48" s="52">
        <f t="shared" si="3"/>
        <v>0.27100000000000002</v>
      </c>
      <c r="Q48" s="52">
        <f t="shared" si="3"/>
        <v>0.23799999999999999</v>
      </c>
      <c r="R48"/>
      <c r="S48"/>
      <c r="T48"/>
      <c r="U48"/>
      <c r="V48"/>
      <c r="W48"/>
    </row>
    <row r="49" spans="2:23" ht="13.5" x14ac:dyDescent="0.25">
      <c r="D49" s="150" t="s">
        <v>39</v>
      </c>
      <c r="E49" s="151"/>
      <c r="F49" s="47">
        <f>G49+H49+I49</f>
        <v>59</v>
      </c>
      <c r="G49" s="55">
        <v>7</v>
      </c>
      <c r="H49" s="55">
        <v>6</v>
      </c>
      <c r="I49" s="49">
        <v>46</v>
      </c>
      <c r="J49" s="47">
        <f>K49+L49+M49</f>
        <v>154</v>
      </c>
      <c r="K49" s="55">
        <v>22</v>
      </c>
      <c r="L49" s="55">
        <v>34</v>
      </c>
      <c r="M49" s="48">
        <v>98</v>
      </c>
      <c r="N49" s="50">
        <f>O49+P49+Q49</f>
        <v>162</v>
      </c>
      <c r="O49" s="55">
        <v>18</v>
      </c>
      <c r="P49" s="55">
        <v>55</v>
      </c>
      <c r="Q49" s="48">
        <v>89</v>
      </c>
      <c r="R49"/>
      <c r="S49"/>
      <c r="T49"/>
      <c r="U49"/>
      <c r="V49"/>
      <c r="W49"/>
    </row>
    <row r="50" spans="2:23" ht="13.5" x14ac:dyDescent="0.25">
      <c r="D50" s="156"/>
      <c r="E50" s="157"/>
      <c r="F50" s="51">
        <f t="shared" ref="F50:Q50" si="4">ROUND(F49/(F$43+F$45+F$47+F$49+F$51),3)</f>
        <v>0.23400000000000001</v>
      </c>
      <c r="G50" s="52">
        <f t="shared" si="4"/>
        <v>0.30399999999999999</v>
      </c>
      <c r="H50" s="52">
        <f t="shared" si="4"/>
        <v>0.3</v>
      </c>
      <c r="I50" s="53">
        <f t="shared" si="4"/>
        <v>0.22</v>
      </c>
      <c r="J50" s="51">
        <f t="shared" si="4"/>
        <v>0.248</v>
      </c>
      <c r="K50" s="52">
        <f t="shared" si="4"/>
        <v>0.33300000000000002</v>
      </c>
      <c r="L50" s="52">
        <f t="shared" si="4"/>
        <v>0.27200000000000002</v>
      </c>
      <c r="M50" s="52">
        <f t="shared" si="4"/>
        <v>0.22800000000000001</v>
      </c>
      <c r="N50" s="54">
        <f t="shared" si="4"/>
        <v>0.24399999999999999</v>
      </c>
      <c r="O50" s="52">
        <f t="shared" si="4"/>
        <v>0.29499999999999998</v>
      </c>
      <c r="P50" s="52">
        <f t="shared" si="4"/>
        <v>0.30399999999999999</v>
      </c>
      <c r="Q50" s="52">
        <f t="shared" si="4"/>
        <v>0.21099999999999999</v>
      </c>
      <c r="R50"/>
      <c r="S50"/>
      <c r="T50"/>
      <c r="U50"/>
      <c r="V50"/>
      <c r="W50"/>
    </row>
    <row r="51" spans="2:23" ht="13.5" x14ac:dyDescent="0.25">
      <c r="D51" s="150" t="s">
        <v>40</v>
      </c>
      <c r="E51" s="151"/>
      <c r="F51" s="47">
        <f>G51+H51+I51</f>
        <v>47</v>
      </c>
      <c r="G51" s="55">
        <v>10</v>
      </c>
      <c r="H51" s="55">
        <v>2</v>
      </c>
      <c r="I51" s="49">
        <v>35</v>
      </c>
      <c r="J51" s="47">
        <f>K51+L51+M51</f>
        <v>87</v>
      </c>
      <c r="K51" s="55">
        <v>23</v>
      </c>
      <c r="L51" s="55">
        <v>19</v>
      </c>
      <c r="M51" s="48">
        <v>45</v>
      </c>
      <c r="N51" s="50">
        <f>O51+P51+Q51</f>
        <v>84</v>
      </c>
      <c r="O51" s="55">
        <v>21</v>
      </c>
      <c r="P51" s="55">
        <v>21</v>
      </c>
      <c r="Q51" s="48">
        <v>42</v>
      </c>
      <c r="R51"/>
      <c r="S51"/>
      <c r="T51"/>
      <c r="U51"/>
      <c r="V51"/>
      <c r="W51"/>
    </row>
    <row r="52" spans="2:23" ht="13.5" x14ac:dyDescent="0.25">
      <c r="D52" s="156"/>
      <c r="E52" s="157"/>
      <c r="F52" s="51">
        <f t="shared" ref="F52:Q52" si="5">ROUND(F51/(F$43+F$45+F$47+F$49+F$51),3)</f>
        <v>0.187</v>
      </c>
      <c r="G52" s="52">
        <f t="shared" si="5"/>
        <v>0.435</v>
      </c>
      <c r="H52" s="52">
        <f t="shared" si="5"/>
        <v>0.1</v>
      </c>
      <c r="I52" s="53">
        <f t="shared" si="5"/>
        <v>0.16700000000000001</v>
      </c>
      <c r="J52" s="51">
        <f t="shared" si="5"/>
        <v>0.14000000000000001</v>
      </c>
      <c r="K52" s="52">
        <f t="shared" si="5"/>
        <v>0.34799999999999998</v>
      </c>
      <c r="L52" s="52">
        <f t="shared" si="5"/>
        <v>0.152</v>
      </c>
      <c r="M52" s="52">
        <f t="shared" si="5"/>
        <v>0.105</v>
      </c>
      <c r="N52" s="54">
        <f t="shared" si="5"/>
        <v>0.127</v>
      </c>
      <c r="O52" s="52">
        <f t="shared" si="5"/>
        <v>0.34399999999999997</v>
      </c>
      <c r="P52" s="52">
        <f t="shared" si="5"/>
        <v>0.11600000000000001</v>
      </c>
      <c r="Q52" s="52">
        <f t="shared" si="5"/>
        <v>0.1</v>
      </c>
      <c r="R52"/>
      <c r="S52"/>
      <c r="T52"/>
      <c r="U52"/>
      <c r="V52"/>
      <c r="W52"/>
    </row>
    <row r="53" spans="2:23" ht="13.5" x14ac:dyDescent="0.25">
      <c r="D53" s="189" t="s">
        <v>41</v>
      </c>
      <c r="E53" s="190"/>
      <c r="F53" s="47">
        <f t="shared" ref="F53:Q54" si="6">F43+F45+F47+F49+F51</f>
        <v>252</v>
      </c>
      <c r="G53" s="48">
        <f t="shared" si="6"/>
        <v>23</v>
      </c>
      <c r="H53" s="48">
        <f t="shared" si="6"/>
        <v>20</v>
      </c>
      <c r="I53" s="49">
        <f t="shared" si="6"/>
        <v>209</v>
      </c>
      <c r="J53" s="47">
        <f t="shared" si="6"/>
        <v>621</v>
      </c>
      <c r="K53" s="48">
        <f t="shared" si="6"/>
        <v>66</v>
      </c>
      <c r="L53" s="48">
        <f t="shared" si="6"/>
        <v>125</v>
      </c>
      <c r="M53" s="48">
        <f t="shared" si="6"/>
        <v>430</v>
      </c>
      <c r="N53" s="50">
        <f t="shared" si="6"/>
        <v>663</v>
      </c>
      <c r="O53" s="48">
        <f t="shared" si="6"/>
        <v>61</v>
      </c>
      <c r="P53" s="48">
        <f t="shared" si="6"/>
        <v>181</v>
      </c>
      <c r="Q53" s="48">
        <f t="shared" si="6"/>
        <v>421</v>
      </c>
      <c r="R53"/>
      <c r="S53"/>
      <c r="T53"/>
      <c r="U53"/>
      <c r="V53"/>
      <c r="W53"/>
    </row>
    <row r="54" spans="2:23" ht="14" thickBot="1" x14ac:dyDescent="0.3">
      <c r="D54" s="189"/>
      <c r="E54" s="190"/>
      <c r="F54" s="57">
        <f t="shared" si="6"/>
        <v>1</v>
      </c>
      <c r="G54" s="58">
        <f t="shared" si="6"/>
        <v>1</v>
      </c>
      <c r="H54" s="58">
        <f t="shared" si="6"/>
        <v>0.99999999999999989</v>
      </c>
      <c r="I54" s="59">
        <f t="shared" si="6"/>
        <v>0.999</v>
      </c>
      <c r="J54" s="60">
        <f t="shared" si="6"/>
        <v>1</v>
      </c>
      <c r="K54" s="61">
        <f t="shared" si="6"/>
        <v>0.999</v>
      </c>
      <c r="L54" s="61">
        <f t="shared" si="6"/>
        <v>1</v>
      </c>
      <c r="M54" s="61">
        <f t="shared" si="6"/>
        <v>1.0009999999999999</v>
      </c>
      <c r="N54" s="62">
        <f t="shared" si="6"/>
        <v>1</v>
      </c>
      <c r="O54" s="61">
        <f t="shared" si="6"/>
        <v>0.99999999999999989</v>
      </c>
      <c r="P54" s="61">
        <f t="shared" si="6"/>
        <v>1.0000000000000002</v>
      </c>
      <c r="Q54" s="61">
        <f t="shared" si="6"/>
        <v>0.99999999999999989</v>
      </c>
      <c r="R54"/>
      <c r="S54"/>
      <c r="T54"/>
      <c r="U54"/>
      <c r="V54"/>
      <c r="W54"/>
    </row>
    <row r="55" spans="2:23" ht="13.5" x14ac:dyDescent="0.25">
      <c r="D55" s="9"/>
      <c r="E55" s="9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R55"/>
      <c r="S55"/>
      <c r="T55"/>
      <c r="U55"/>
      <c r="V55"/>
      <c r="W55"/>
    </row>
    <row r="56" spans="2:23" ht="13.5" x14ac:dyDescent="0.25">
      <c r="D56" s="9"/>
      <c r="E56" s="9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/>
      <c r="S56"/>
      <c r="T56"/>
      <c r="U56"/>
      <c r="V56"/>
      <c r="W56"/>
    </row>
    <row r="57" spans="2:23" ht="14" thickBot="1" x14ac:dyDescent="0.3">
      <c r="B57" s="6" t="s">
        <v>42</v>
      </c>
      <c r="C57" s="6"/>
      <c r="F57" s="8"/>
      <c r="G57" s="41"/>
      <c r="H57" s="41"/>
      <c r="I57" s="41"/>
      <c r="J57" s="8"/>
      <c r="K57" s="41"/>
      <c r="L57" s="41"/>
      <c r="M57" s="41"/>
      <c r="N57" s="41"/>
      <c r="R57"/>
      <c r="S57"/>
      <c r="T57"/>
      <c r="U57"/>
      <c r="V57"/>
      <c r="W57"/>
    </row>
    <row r="58" spans="2:23" ht="13.5" x14ac:dyDescent="0.25">
      <c r="D58" s="150"/>
      <c r="E58" s="151"/>
      <c r="F58" s="159" t="s">
        <v>33</v>
      </c>
      <c r="G58" s="178"/>
      <c r="H58" s="178"/>
      <c r="I58" s="179"/>
      <c r="J58" s="186" t="s">
        <v>34</v>
      </c>
      <c r="K58" s="187"/>
      <c r="L58" s="187"/>
      <c r="M58" s="188"/>
      <c r="N58" s="152" t="s">
        <v>35</v>
      </c>
      <c r="O58" s="189"/>
      <c r="P58" s="189"/>
      <c r="Q58" s="189"/>
      <c r="R58"/>
      <c r="S58"/>
      <c r="T58"/>
      <c r="U58"/>
      <c r="V58"/>
      <c r="W58"/>
    </row>
    <row r="59" spans="2:23" ht="13.5" x14ac:dyDescent="0.25">
      <c r="D59" s="156"/>
      <c r="E59" s="157"/>
      <c r="F59" s="10"/>
      <c r="G59" s="11" t="s">
        <v>16</v>
      </c>
      <c r="H59" s="11" t="s">
        <v>17</v>
      </c>
      <c r="I59" s="45" t="s">
        <v>18</v>
      </c>
      <c r="J59" s="10"/>
      <c r="K59" s="11" t="s">
        <v>16</v>
      </c>
      <c r="L59" s="11" t="s">
        <v>17</v>
      </c>
      <c r="M59" s="46" t="s">
        <v>18</v>
      </c>
      <c r="N59" s="15"/>
      <c r="O59" s="11" t="s">
        <v>16</v>
      </c>
      <c r="P59" s="11" t="s">
        <v>17</v>
      </c>
      <c r="Q59" s="46" t="s">
        <v>18</v>
      </c>
      <c r="R59"/>
      <c r="S59"/>
      <c r="T59"/>
      <c r="U59"/>
      <c r="V59"/>
      <c r="W59"/>
    </row>
    <row r="60" spans="2:23" ht="13.5" x14ac:dyDescent="0.25">
      <c r="D60" s="166" t="s">
        <v>43</v>
      </c>
      <c r="E60" s="171"/>
      <c r="F60" s="64">
        <f>G60+H60+I60</f>
        <v>211</v>
      </c>
      <c r="G60" s="55">
        <v>22</v>
      </c>
      <c r="H60" s="55">
        <v>16</v>
      </c>
      <c r="I60" s="49">
        <v>173</v>
      </c>
      <c r="J60" s="64">
        <f>K60+L60+M60</f>
        <v>516</v>
      </c>
      <c r="K60" s="55">
        <v>61</v>
      </c>
      <c r="L60" s="55">
        <v>94</v>
      </c>
      <c r="M60" s="48">
        <v>361</v>
      </c>
      <c r="N60" s="65">
        <f>O60+P60+Q60</f>
        <v>555</v>
      </c>
      <c r="O60" s="55">
        <v>61</v>
      </c>
      <c r="P60" s="55">
        <v>143</v>
      </c>
      <c r="Q60" s="48">
        <v>351</v>
      </c>
      <c r="R60"/>
      <c r="S60"/>
      <c r="T60"/>
      <c r="U60"/>
      <c r="V60"/>
      <c r="W60"/>
    </row>
    <row r="61" spans="2:23" ht="13.5" x14ac:dyDescent="0.25">
      <c r="D61" s="168"/>
      <c r="E61" s="172"/>
      <c r="F61" s="66">
        <f t="shared" ref="F61:Q61" si="7">ROUND(F60/(F60+F62),3)</f>
        <v>0.82099999999999995</v>
      </c>
      <c r="G61" s="67">
        <f t="shared" si="7"/>
        <v>0.95699999999999996</v>
      </c>
      <c r="H61" s="67">
        <f t="shared" si="7"/>
        <v>0.76200000000000001</v>
      </c>
      <c r="I61" s="68">
        <f t="shared" si="7"/>
        <v>0.81200000000000006</v>
      </c>
      <c r="J61" s="66">
        <f t="shared" si="7"/>
        <v>0.83</v>
      </c>
      <c r="K61" s="67">
        <f t="shared" si="7"/>
        <v>0.92400000000000004</v>
      </c>
      <c r="L61" s="67">
        <f t="shared" si="7"/>
        <v>0.746</v>
      </c>
      <c r="M61" s="67">
        <f t="shared" si="7"/>
        <v>0.84</v>
      </c>
      <c r="N61" s="69">
        <f t="shared" si="7"/>
        <v>0.83299999999999996</v>
      </c>
      <c r="O61" s="111">
        <f t="shared" si="7"/>
        <v>1</v>
      </c>
      <c r="P61" s="67">
        <f t="shared" si="7"/>
        <v>0.78100000000000003</v>
      </c>
      <c r="Q61" s="67">
        <f t="shared" si="7"/>
        <v>0.83199999999999996</v>
      </c>
      <c r="R61"/>
      <c r="S61"/>
      <c r="T61"/>
      <c r="U61"/>
      <c r="V61"/>
      <c r="W61"/>
    </row>
    <row r="62" spans="2:23" ht="13.5" x14ac:dyDescent="0.25">
      <c r="D62" s="166" t="s">
        <v>44</v>
      </c>
      <c r="E62" s="171"/>
      <c r="F62" s="64">
        <f>G62+H62+I62</f>
        <v>46</v>
      </c>
      <c r="G62" s="55">
        <v>1</v>
      </c>
      <c r="H62" s="55">
        <v>5</v>
      </c>
      <c r="I62" s="49">
        <v>40</v>
      </c>
      <c r="J62" s="64">
        <f>K62+L62+M62</f>
        <v>106</v>
      </c>
      <c r="K62" s="55">
        <v>5</v>
      </c>
      <c r="L62" s="55">
        <v>32</v>
      </c>
      <c r="M62" s="48">
        <v>69</v>
      </c>
      <c r="N62" s="65">
        <f>O62+P62+Q62</f>
        <v>111</v>
      </c>
      <c r="O62" s="55">
        <v>0</v>
      </c>
      <c r="P62" s="55">
        <v>40</v>
      </c>
      <c r="Q62" s="48">
        <v>71</v>
      </c>
      <c r="R62"/>
      <c r="S62"/>
      <c r="T62"/>
      <c r="U62"/>
      <c r="V62"/>
      <c r="W62"/>
    </row>
    <row r="63" spans="2:23" ht="13.5" x14ac:dyDescent="0.25">
      <c r="D63" s="168"/>
      <c r="E63" s="172"/>
      <c r="F63" s="66">
        <f t="shared" ref="F63:Q63" si="8">ROUND(F62/(F60+F62),3)</f>
        <v>0.17899999999999999</v>
      </c>
      <c r="G63" s="67">
        <f t="shared" si="8"/>
        <v>4.2999999999999997E-2</v>
      </c>
      <c r="H63" s="67">
        <f t="shared" si="8"/>
        <v>0.23799999999999999</v>
      </c>
      <c r="I63" s="68">
        <f t="shared" si="8"/>
        <v>0.188</v>
      </c>
      <c r="J63" s="66">
        <f t="shared" si="8"/>
        <v>0.17</v>
      </c>
      <c r="K63" s="67">
        <f t="shared" si="8"/>
        <v>7.5999999999999998E-2</v>
      </c>
      <c r="L63" s="67">
        <f t="shared" si="8"/>
        <v>0.254</v>
      </c>
      <c r="M63" s="67">
        <f t="shared" si="8"/>
        <v>0.16</v>
      </c>
      <c r="N63" s="69">
        <f t="shared" si="8"/>
        <v>0.16700000000000001</v>
      </c>
      <c r="O63" s="67">
        <f t="shared" si="8"/>
        <v>0</v>
      </c>
      <c r="P63" s="67">
        <f t="shared" si="8"/>
        <v>0.219</v>
      </c>
      <c r="Q63" s="67">
        <f t="shared" si="8"/>
        <v>0.16800000000000001</v>
      </c>
      <c r="R63"/>
      <c r="S63"/>
      <c r="T63"/>
      <c r="U63"/>
      <c r="V63"/>
      <c r="W63"/>
    </row>
    <row r="64" spans="2:23" ht="13.5" x14ac:dyDescent="0.25">
      <c r="D64" s="189" t="s">
        <v>41</v>
      </c>
      <c r="E64" s="190"/>
      <c r="F64" s="47">
        <f>F60+F62</f>
        <v>257</v>
      </c>
      <c r="G64" s="48">
        <f t="shared" ref="F64:I65" si="9">G60+G62</f>
        <v>23</v>
      </c>
      <c r="H64" s="48">
        <f t="shared" si="9"/>
        <v>21</v>
      </c>
      <c r="I64" s="49">
        <f>I60+I62</f>
        <v>213</v>
      </c>
      <c r="J64" s="47">
        <f t="shared" ref="J64:Q65" si="10">J60+J62</f>
        <v>622</v>
      </c>
      <c r="K64" s="48">
        <f t="shared" si="10"/>
        <v>66</v>
      </c>
      <c r="L64" s="48">
        <f t="shared" si="10"/>
        <v>126</v>
      </c>
      <c r="M64" s="48">
        <f t="shared" si="10"/>
        <v>430</v>
      </c>
      <c r="N64" s="50">
        <f t="shared" si="10"/>
        <v>666</v>
      </c>
      <c r="O64" s="48">
        <f t="shared" si="10"/>
        <v>61</v>
      </c>
      <c r="P64" s="48">
        <f t="shared" si="10"/>
        <v>183</v>
      </c>
      <c r="Q64" s="48">
        <f t="shared" si="10"/>
        <v>422</v>
      </c>
      <c r="R64"/>
      <c r="S64"/>
      <c r="T64"/>
      <c r="U64"/>
      <c r="V64"/>
      <c r="W64"/>
    </row>
    <row r="65" spans="2:23" ht="14" thickBot="1" x14ac:dyDescent="0.3">
      <c r="D65" s="189"/>
      <c r="E65" s="190"/>
      <c r="F65" s="57">
        <f t="shared" si="9"/>
        <v>1</v>
      </c>
      <c r="G65" s="58">
        <f t="shared" si="9"/>
        <v>1</v>
      </c>
      <c r="H65" s="58">
        <f t="shared" si="9"/>
        <v>1</v>
      </c>
      <c r="I65" s="59">
        <f t="shared" si="9"/>
        <v>1</v>
      </c>
      <c r="J65" s="60">
        <f t="shared" si="10"/>
        <v>1</v>
      </c>
      <c r="K65" s="61">
        <f t="shared" si="10"/>
        <v>1</v>
      </c>
      <c r="L65" s="61">
        <f t="shared" si="10"/>
        <v>1</v>
      </c>
      <c r="M65" s="61">
        <f t="shared" si="10"/>
        <v>1</v>
      </c>
      <c r="N65" s="62">
        <f t="shared" si="10"/>
        <v>1</v>
      </c>
      <c r="O65" s="61">
        <f t="shared" si="10"/>
        <v>1</v>
      </c>
      <c r="P65" s="61">
        <f t="shared" si="10"/>
        <v>1</v>
      </c>
      <c r="Q65" s="61">
        <f t="shared" si="10"/>
        <v>1</v>
      </c>
      <c r="R65"/>
      <c r="S65"/>
      <c r="T65"/>
      <c r="U65"/>
      <c r="V65"/>
      <c r="W65"/>
    </row>
    <row r="66" spans="2:23" ht="13.5" x14ac:dyDescent="0.25">
      <c r="D66" s="9"/>
      <c r="E66" s="9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R66"/>
      <c r="S66"/>
      <c r="T66"/>
      <c r="U66"/>
      <c r="V66"/>
      <c r="W66"/>
    </row>
    <row r="67" spans="2:23" ht="13.5" x14ac:dyDescent="0.25">
      <c r="D67" s="9"/>
      <c r="E67" s="9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R67"/>
      <c r="S67"/>
      <c r="T67"/>
      <c r="U67"/>
      <c r="V67"/>
      <c r="W67"/>
    </row>
    <row r="68" spans="2:23" ht="14" thickBot="1" x14ac:dyDescent="0.3">
      <c r="B68" s="6" t="s">
        <v>45</v>
      </c>
      <c r="F68" s="8"/>
      <c r="G68" s="44"/>
      <c r="H68" s="44"/>
      <c r="I68" s="44"/>
      <c r="J68" s="8"/>
      <c r="K68" s="44"/>
      <c r="L68" s="44"/>
      <c r="M68" s="44"/>
      <c r="N68" s="44"/>
      <c r="R68"/>
      <c r="S68"/>
      <c r="T68"/>
      <c r="U68"/>
      <c r="V68"/>
      <c r="W68"/>
    </row>
    <row r="69" spans="2:23" ht="13.5" x14ac:dyDescent="0.25">
      <c r="D69" s="150"/>
      <c r="E69" s="151"/>
      <c r="F69" s="159" t="s">
        <v>33</v>
      </c>
      <c r="G69" s="178"/>
      <c r="H69" s="178"/>
      <c r="I69" s="179"/>
      <c r="J69" s="186" t="s">
        <v>34</v>
      </c>
      <c r="K69" s="187"/>
      <c r="L69" s="187"/>
      <c r="M69" s="188"/>
      <c r="N69" s="151" t="s">
        <v>35</v>
      </c>
      <c r="O69" s="151"/>
      <c r="P69" s="151"/>
      <c r="Q69" s="152"/>
      <c r="R69"/>
      <c r="S69"/>
      <c r="T69"/>
      <c r="U69"/>
      <c r="V69"/>
      <c r="W69"/>
    </row>
    <row r="70" spans="2:23" ht="13.5" x14ac:dyDescent="0.25">
      <c r="D70" s="156"/>
      <c r="E70" s="157"/>
      <c r="F70" s="10"/>
      <c r="G70" s="11" t="s">
        <v>16</v>
      </c>
      <c r="H70" s="11" t="s">
        <v>17</v>
      </c>
      <c r="I70" s="45" t="s">
        <v>18</v>
      </c>
      <c r="J70" s="10"/>
      <c r="K70" s="11" t="s">
        <v>16</v>
      </c>
      <c r="L70" s="11" t="s">
        <v>17</v>
      </c>
      <c r="M70" s="46" t="s">
        <v>18</v>
      </c>
      <c r="N70" s="15"/>
      <c r="O70" s="11" t="s">
        <v>16</v>
      </c>
      <c r="P70" s="11" t="s">
        <v>17</v>
      </c>
      <c r="Q70" s="46" t="s">
        <v>18</v>
      </c>
      <c r="R70"/>
      <c r="S70"/>
      <c r="T70"/>
      <c r="U70"/>
      <c r="V70"/>
      <c r="W70"/>
    </row>
    <row r="71" spans="2:23" ht="13.5" x14ac:dyDescent="0.25">
      <c r="D71" s="166" t="s">
        <v>46</v>
      </c>
      <c r="E71" s="171"/>
      <c r="F71" s="70">
        <f>F73+F75</f>
        <v>196</v>
      </c>
      <c r="G71" s="71">
        <f>G73+G75</f>
        <v>22</v>
      </c>
      <c r="H71" s="71">
        <f>H73+H75</f>
        <v>17</v>
      </c>
      <c r="I71" s="72">
        <f t="shared" ref="I71" si="11">I73+I75</f>
        <v>157</v>
      </c>
      <c r="J71" s="70">
        <f>J73+J75</f>
        <v>450</v>
      </c>
      <c r="K71" s="71">
        <f>K73+K75</f>
        <v>57</v>
      </c>
      <c r="L71" s="71">
        <f>L73+L75</f>
        <v>100</v>
      </c>
      <c r="M71" s="71">
        <f t="shared" ref="M71:Q71" si="12">M73+M75</f>
        <v>293</v>
      </c>
      <c r="N71" s="73">
        <f t="shared" si="12"/>
        <v>520</v>
      </c>
      <c r="O71" s="71">
        <f t="shared" si="12"/>
        <v>53</v>
      </c>
      <c r="P71" s="71">
        <f t="shared" si="12"/>
        <v>158</v>
      </c>
      <c r="Q71" s="71">
        <f t="shared" si="12"/>
        <v>309</v>
      </c>
      <c r="R71"/>
      <c r="S71"/>
      <c r="T71"/>
      <c r="U71"/>
      <c r="V71"/>
      <c r="W71"/>
    </row>
    <row r="72" spans="2:23" ht="13.5" x14ac:dyDescent="0.25">
      <c r="D72" s="207"/>
      <c r="E72" s="172"/>
      <c r="F72" s="74">
        <f t="shared" ref="F72:Q72" si="13">ROUND(F71/(F71+F79),3)</f>
        <v>0.76900000000000002</v>
      </c>
      <c r="G72" s="75">
        <f t="shared" si="13"/>
        <v>0.95699999999999996</v>
      </c>
      <c r="H72" s="75">
        <f t="shared" si="13"/>
        <v>0.81</v>
      </c>
      <c r="I72" s="76">
        <f t="shared" si="13"/>
        <v>0.74399999999999999</v>
      </c>
      <c r="J72" s="74">
        <f t="shared" si="13"/>
        <v>0.75600000000000001</v>
      </c>
      <c r="K72" s="75">
        <f t="shared" si="13"/>
        <v>0.877</v>
      </c>
      <c r="L72" s="75">
        <f t="shared" si="13"/>
        <v>0.8</v>
      </c>
      <c r="M72" s="75">
        <f t="shared" si="13"/>
        <v>0.72299999999999998</v>
      </c>
      <c r="N72" s="77">
        <f t="shared" si="13"/>
        <v>0.79</v>
      </c>
      <c r="O72" s="75">
        <f t="shared" si="13"/>
        <v>0.88300000000000001</v>
      </c>
      <c r="P72" s="75">
        <f t="shared" si="13"/>
        <v>0.873</v>
      </c>
      <c r="Q72" s="75">
        <f t="shared" si="13"/>
        <v>0.74099999999999999</v>
      </c>
      <c r="R72"/>
      <c r="S72"/>
      <c r="T72"/>
      <c r="U72"/>
      <c r="V72"/>
      <c r="W72"/>
    </row>
    <row r="73" spans="2:23" ht="13.5" x14ac:dyDescent="0.25">
      <c r="D73" s="78"/>
      <c r="E73" s="166" t="s">
        <v>47</v>
      </c>
      <c r="F73" s="70">
        <f>G73+H73+I73</f>
        <v>146</v>
      </c>
      <c r="G73" s="71">
        <v>15</v>
      </c>
      <c r="H73" s="71">
        <v>15</v>
      </c>
      <c r="I73" s="72">
        <v>116</v>
      </c>
      <c r="J73" s="70">
        <f>K73+L73+M73</f>
        <v>341</v>
      </c>
      <c r="K73" s="71">
        <v>30</v>
      </c>
      <c r="L73" s="71">
        <v>94</v>
      </c>
      <c r="M73" s="71">
        <v>217</v>
      </c>
      <c r="N73" s="73">
        <f>O73+P73+Q73</f>
        <v>385</v>
      </c>
      <c r="O73" s="71">
        <v>26</v>
      </c>
      <c r="P73" s="71">
        <v>147</v>
      </c>
      <c r="Q73" s="71">
        <v>212</v>
      </c>
      <c r="R73"/>
      <c r="S73"/>
      <c r="T73"/>
      <c r="U73"/>
      <c r="V73"/>
      <c r="W73"/>
    </row>
    <row r="74" spans="2:23" ht="13.5" x14ac:dyDescent="0.25">
      <c r="D74" s="78"/>
      <c r="E74" s="207"/>
      <c r="F74" s="51">
        <f t="shared" ref="F74:Q74" si="14">ROUND(F73/(F$73+F$75),3)</f>
        <v>0.745</v>
      </c>
      <c r="G74" s="52">
        <f t="shared" si="14"/>
        <v>0.68200000000000005</v>
      </c>
      <c r="H74" s="52">
        <f t="shared" si="14"/>
        <v>0.88200000000000001</v>
      </c>
      <c r="I74" s="53">
        <f t="shared" si="14"/>
        <v>0.73899999999999999</v>
      </c>
      <c r="J74" s="51">
        <f t="shared" si="14"/>
        <v>0.75800000000000001</v>
      </c>
      <c r="K74" s="52">
        <f t="shared" si="14"/>
        <v>0.52600000000000002</v>
      </c>
      <c r="L74" s="52">
        <f t="shared" si="14"/>
        <v>0.94</v>
      </c>
      <c r="M74" s="52">
        <f t="shared" si="14"/>
        <v>0.74099999999999999</v>
      </c>
      <c r="N74" s="54">
        <f t="shared" si="14"/>
        <v>0.74</v>
      </c>
      <c r="O74" s="52">
        <f t="shared" si="14"/>
        <v>0.49099999999999999</v>
      </c>
      <c r="P74" s="52">
        <f t="shared" si="14"/>
        <v>0.93</v>
      </c>
      <c r="Q74" s="52">
        <f t="shared" si="14"/>
        <v>0.68600000000000005</v>
      </c>
      <c r="R74"/>
      <c r="S74"/>
      <c r="T74"/>
      <c r="U74"/>
      <c r="V74"/>
      <c r="W74"/>
    </row>
    <row r="75" spans="2:23" ht="13.5" x14ac:dyDescent="0.25">
      <c r="D75" s="78"/>
      <c r="E75" s="166" t="s">
        <v>48</v>
      </c>
      <c r="F75" s="70">
        <f>G75+H75+I75</f>
        <v>50</v>
      </c>
      <c r="G75" s="71">
        <v>7</v>
      </c>
      <c r="H75" s="71">
        <v>2</v>
      </c>
      <c r="I75" s="72">
        <v>41</v>
      </c>
      <c r="J75" s="70">
        <f>K75+L75+M75</f>
        <v>109</v>
      </c>
      <c r="K75" s="71">
        <v>27</v>
      </c>
      <c r="L75" s="71">
        <v>6</v>
      </c>
      <c r="M75" s="71">
        <v>76</v>
      </c>
      <c r="N75" s="73">
        <f>O75+P75+Q75</f>
        <v>135</v>
      </c>
      <c r="O75" s="71">
        <v>27</v>
      </c>
      <c r="P75" s="71">
        <v>11</v>
      </c>
      <c r="Q75" s="71">
        <v>97</v>
      </c>
      <c r="R75"/>
      <c r="S75"/>
      <c r="T75"/>
      <c r="U75"/>
      <c r="V75"/>
      <c r="W75"/>
    </row>
    <row r="76" spans="2:23" ht="13.5" x14ac:dyDescent="0.25">
      <c r="D76" s="78"/>
      <c r="E76" s="168"/>
      <c r="F76" s="51">
        <f t="shared" ref="F76:Q76" si="15">ROUND(F75/(F$73+F$75),3)</f>
        <v>0.255</v>
      </c>
      <c r="G76" s="52">
        <f t="shared" si="15"/>
        <v>0.318</v>
      </c>
      <c r="H76" s="52">
        <f t="shared" si="15"/>
        <v>0.11799999999999999</v>
      </c>
      <c r="I76" s="53">
        <f t="shared" si="15"/>
        <v>0.26100000000000001</v>
      </c>
      <c r="J76" s="51">
        <f t="shared" si="15"/>
        <v>0.24199999999999999</v>
      </c>
      <c r="K76" s="52">
        <f t="shared" si="15"/>
        <v>0.47399999999999998</v>
      </c>
      <c r="L76" s="52">
        <f t="shared" si="15"/>
        <v>0.06</v>
      </c>
      <c r="M76" s="52">
        <f t="shared" si="15"/>
        <v>0.25900000000000001</v>
      </c>
      <c r="N76" s="54">
        <f t="shared" si="15"/>
        <v>0.26</v>
      </c>
      <c r="O76" s="52">
        <f t="shared" si="15"/>
        <v>0.50900000000000001</v>
      </c>
      <c r="P76" s="52">
        <f t="shared" si="15"/>
        <v>7.0000000000000007E-2</v>
      </c>
      <c r="Q76" s="52">
        <f t="shared" si="15"/>
        <v>0.314</v>
      </c>
      <c r="R76"/>
      <c r="S76"/>
      <c r="T76"/>
      <c r="U76"/>
      <c r="V76"/>
      <c r="W76"/>
    </row>
    <row r="77" spans="2:23" ht="13.5" hidden="1" x14ac:dyDescent="0.25">
      <c r="D77" s="78"/>
      <c r="E77" s="166" t="s">
        <v>49</v>
      </c>
      <c r="F77" s="70"/>
      <c r="G77" s="71">
        <v>0</v>
      </c>
      <c r="H77" s="71"/>
      <c r="I77" s="72"/>
      <c r="J77" s="70"/>
      <c r="K77" s="71">
        <v>0</v>
      </c>
      <c r="L77" s="71"/>
      <c r="M77" s="71"/>
      <c r="N77" s="73"/>
      <c r="O77" s="71">
        <v>0</v>
      </c>
      <c r="P77" s="71"/>
      <c r="Q77" s="71"/>
      <c r="R77"/>
      <c r="S77"/>
      <c r="T77"/>
      <c r="U77"/>
      <c r="V77"/>
      <c r="W77"/>
    </row>
    <row r="78" spans="2:23" ht="13.5" hidden="1" x14ac:dyDescent="0.25">
      <c r="D78" s="78"/>
      <c r="E78" s="168"/>
      <c r="F78" s="51" t="e">
        <f>ROUND(F77/(F$73+F$75+#REF!),3)</f>
        <v>#REF!</v>
      </c>
      <c r="G78" s="52" t="e">
        <f>ROUND(G77/(G$73+G$75+#REF!),3)</f>
        <v>#REF!</v>
      </c>
      <c r="H78" s="52" t="e">
        <f>ROUND(H77/(H$73+H$75+#REF!),3)</f>
        <v>#REF!</v>
      </c>
      <c r="I78" s="53" t="e">
        <f>ROUND(I77/(I$73+I$75+#REF!),3)</f>
        <v>#REF!</v>
      </c>
      <c r="J78" s="51" t="e">
        <f>ROUND(J77/(J$73+J$75+#REF!),3)</f>
        <v>#REF!</v>
      </c>
      <c r="K78" s="52" t="e">
        <f>ROUND(K77/(K$73+K$75+#REF!),3)</f>
        <v>#REF!</v>
      </c>
      <c r="L78" s="52" t="e">
        <f>ROUND(L77/(L$73+L$75+#REF!),3)</f>
        <v>#REF!</v>
      </c>
      <c r="M78" s="52" t="e">
        <f>ROUND(M77/(M$73+M$75+#REF!),3)</f>
        <v>#REF!</v>
      </c>
      <c r="N78" s="54" t="e">
        <f>ROUND(N77/(N$73+N$75+#REF!),3)</f>
        <v>#REF!</v>
      </c>
      <c r="O78" s="52" t="e">
        <f>ROUND(O77/(O$73+O$75+#REF!),3)</f>
        <v>#REF!</v>
      </c>
      <c r="P78" s="52" t="e">
        <f>ROUND(P77/(P$73+P$75+#REF!),3)</f>
        <v>#REF!</v>
      </c>
      <c r="Q78" s="52" t="e">
        <f>ROUND(Q77/(Q$73+Q$75+#REF!),3)</f>
        <v>#REF!</v>
      </c>
      <c r="R78"/>
      <c r="S78"/>
      <c r="T78"/>
      <c r="U78"/>
      <c r="V78"/>
      <c r="W78"/>
    </row>
    <row r="79" spans="2:23" ht="13.5" x14ac:dyDescent="0.25">
      <c r="D79" s="166" t="s">
        <v>50</v>
      </c>
      <c r="E79" s="171"/>
      <c r="F79" s="70">
        <f>G79+H79+I79</f>
        <v>59</v>
      </c>
      <c r="G79" s="71">
        <v>1</v>
      </c>
      <c r="H79" s="71">
        <v>4</v>
      </c>
      <c r="I79" s="72">
        <v>54</v>
      </c>
      <c r="J79" s="70">
        <f>K79+L79+M79</f>
        <v>145</v>
      </c>
      <c r="K79" s="71">
        <v>8</v>
      </c>
      <c r="L79" s="71">
        <v>25</v>
      </c>
      <c r="M79" s="71">
        <v>112</v>
      </c>
      <c r="N79" s="73">
        <f>O79+P79+Q79</f>
        <v>138</v>
      </c>
      <c r="O79" s="71">
        <v>7</v>
      </c>
      <c r="P79" s="71">
        <v>23</v>
      </c>
      <c r="Q79" s="71">
        <v>108</v>
      </c>
      <c r="R79"/>
      <c r="S79"/>
      <c r="T79"/>
      <c r="U79"/>
      <c r="V79"/>
      <c r="W79"/>
    </row>
    <row r="80" spans="2:23" ht="13.5" x14ac:dyDescent="0.25">
      <c r="D80" s="168"/>
      <c r="E80" s="172"/>
      <c r="F80" s="51">
        <f t="shared" ref="F80:Q80" si="16">ROUND(F79/(F71+F79),3)</f>
        <v>0.23100000000000001</v>
      </c>
      <c r="G80" s="52">
        <f t="shared" si="16"/>
        <v>4.2999999999999997E-2</v>
      </c>
      <c r="H80" s="52">
        <f t="shared" si="16"/>
        <v>0.19</v>
      </c>
      <c r="I80" s="53">
        <f t="shared" si="16"/>
        <v>0.25600000000000001</v>
      </c>
      <c r="J80" s="51">
        <f t="shared" si="16"/>
        <v>0.24399999999999999</v>
      </c>
      <c r="K80" s="52">
        <f t="shared" si="16"/>
        <v>0.123</v>
      </c>
      <c r="L80" s="52">
        <f t="shared" si="16"/>
        <v>0.2</v>
      </c>
      <c r="M80" s="52">
        <f t="shared" si="16"/>
        <v>0.27700000000000002</v>
      </c>
      <c r="N80" s="54">
        <f t="shared" si="16"/>
        <v>0.21</v>
      </c>
      <c r="O80" s="52">
        <f t="shared" si="16"/>
        <v>0.11700000000000001</v>
      </c>
      <c r="P80" s="52">
        <f t="shared" si="16"/>
        <v>0.127</v>
      </c>
      <c r="Q80" s="52">
        <f t="shared" si="16"/>
        <v>0.25900000000000001</v>
      </c>
      <c r="R80"/>
      <c r="S80"/>
      <c r="T80"/>
      <c r="U80"/>
      <c r="V80"/>
      <c r="W80"/>
    </row>
    <row r="81" spans="2:23" ht="13.5" x14ac:dyDescent="0.25">
      <c r="D81" s="189" t="s">
        <v>41</v>
      </c>
      <c r="E81" s="190"/>
      <c r="F81" s="70">
        <f t="shared" ref="F81:I82" si="17">F71+F79</f>
        <v>255</v>
      </c>
      <c r="G81" s="71">
        <f t="shared" si="17"/>
        <v>23</v>
      </c>
      <c r="H81" s="71">
        <f t="shared" si="17"/>
        <v>21</v>
      </c>
      <c r="I81" s="71">
        <f t="shared" si="17"/>
        <v>211</v>
      </c>
      <c r="J81" s="70">
        <f t="shared" ref="J81:Q82" si="18">J71+J79</f>
        <v>595</v>
      </c>
      <c r="K81" s="71">
        <f t="shared" si="18"/>
        <v>65</v>
      </c>
      <c r="L81" s="71">
        <f t="shared" si="18"/>
        <v>125</v>
      </c>
      <c r="M81" s="71">
        <f t="shared" si="18"/>
        <v>405</v>
      </c>
      <c r="N81" s="73">
        <f t="shared" si="18"/>
        <v>658</v>
      </c>
      <c r="O81" s="71">
        <f t="shared" si="18"/>
        <v>60</v>
      </c>
      <c r="P81" s="71">
        <f t="shared" si="18"/>
        <v>181</v>
      </c>
      <c r="Q81" s="71">
        <f t="shared" si="18"/>
        <v>417</v>
      </c>
      <c r="R81"/>
      <c r="S81"/>
      <c r="T81"/>
      <c r="U81"/>
      <c r="V81"/>
      <c r="W81"/>
    </row>
    <row r="82" spans="2:23" ht="14" thickBot="1" x14ac:dyDescent="0.3">
      <c r="D82" s="189"/>
      <c r="E82" s="190"/>
      <c r="F82" s="57">
        <f t="shared" si="17"/>
        <v>1</v>
      </c>
      <c r="G82" s="58">
        <f t="shared" si="17"/>
        <v>1</v>
      </c>
      <c r="H82" s="58">
        <f t="shared" si="17"/>
        <v>1</v>
      </c>
      <c r="I82" s="59">
        <f t="shared" si="17"/>
        <v>1</v>
      </c>
      <c r="J82" s="60">
        <f t="shared" si="18"/>
        <v>1</v>
      </c>
      <c r="K82" s="61">
        <f t="shared" si="18"/>
        <v>1</v>
      </c>
      <c r="L82" s="61">
        <f t="shared" si="18"/>
        <v>1</v>
      </c>
      <c r="M82" s="61">
        <f t="shared" si="18"/>
        <v>1</v>
      </c>
      <c r="N82" s="62">
        <f t="shared" si="18"/>
        <v>1</v>
      </c>
      <c r="O82" s="61">
        <f t="shared" si="18"/>
        <v>1</v>
      </c>
      <c r="P82" s="61">
        <f t="shared" si="18"/>
        <v>1</v>
      </c>
      <c r="Q82" s="61">
        <f t="shared" si="18"/>
        <v>1</v>
      </c>
      <c r="R82"/>
      <c r="S82"/>
      <c r="T82"/>
      <c r="U82"/>
      <c r="V82"/>
      <c r="W82"/>
    </row>
    <row r="83" spans="2:23" ht="13.5" x14ac:dyDescent="0.25">
      <c r="R83"/>
      <c r="S83"/>
      <c r="T83"/>
      <c r="U83"/>
      <c r="V83"/>
      <c r="W83"/>
    </row>
    <row r="84" spans="2:23" ht="13.5" x14ac:dyDescent="0.25">
      <c r="R84"/>
      <c r="S84"/>
      <c r="T84"/>
      <c r="U84"/>
      <c r="V84"/>
      <c r="W84"/>
    </row>
    <row r="85" spans="2:23" ht="14" thickBot="1" x14ac:dyDescent="0.3">
      <c r="B85" s="6" t="s">
        <v>51</v>
      </c>
      <c r="C85" s="6"/>
      <c r="D85" s="6"/>
      <c r="F85" s="8"/>
      <c r="G85" s="44"/>
      <c r="H85" s="44"/>
      <c r="I85" s="44"/>
      <c r="J85" s="8"/>
      <c r="K85" s="44"/>
      <c r="L85" s="44"/>
      <c r="M85" s="44"/>
      <c r="N85" s="44"/>
      <c r="R85"/>
      <c r="S85"/>
      <c r="T85"/>
      <c r="U85"/>
      <c r="V85"/>
      <c r="W85"/>
    </row>
    <row r="86" spans="2:23" ht="13.5" x14ac:dyDescent="0.25">
      <c r="D86" s="150"/>
      <c r="E86" s="151"/>
      <c r="F86" s="159" t="s">
        <v>33</v>
      </c>
      <c r="G86" s="178"/>
      <c r="H86" s="178"/>
      <c r="I86" s="179"/>
      <c r="J86" s="186" t="s">
        <v>34</v>
      </c>
      <c r="K86" s="187"/>
      <c r="L86" s="187"/>
      <c r="M86" s="188"/>
      <c r="N86" s="152" t="s">
        <v>35</v>
      </c>
      <c r="O86" s="189"/>
      <c r="P86" s="189"/>
      <c r="Q86" s="189"/>
      <c r="R86"/>
      <c r="S86"/>
      <c r="T86"/>
      <c r="U86"/>
      <c r="V86"/>
      <c r="W86"/>
    </row>
    <row r="87" spans="2:23" ht="13.5" x14ac:dyDescent="0.25">
      <c r="D87" s="156"/>
      <c r="E87" s="157"/>
      <c r="F87" s="10"/>
      <c r="G87" s="11" t="s">
        <v>16</v>
      </c>
      <c r="H87" s="11" t="s">
        <v>17</v>
      </c>
      <c r="I87" s="45" t="s">
        <v>18</v>
      </c>
      <c r="J87" s="10"/>
      <c r="K87" s="11" t="s">
        <v>16</v>
      </c>
      <c r="L87" s="11" t="s">
        <v>17</v>
      </c>
      <c r="M87" s="46" t="s">
        <v>18</v>
      </c>
      <c r="N87" s="15"/>
      <c r="O87" s="11" t="s">
        <v>16</v>
      </c>
      <c r="P87" s="11" t="s">
        <v>17</v>
      </c>
      <c r="Q87" s="46" t="s">
        <v>18</v>
      </c>
      <c r="R87"/>
      <c r="S87"/>
      <c r="T87"/>
      <c r="U87"/>
      <c r="V87"/>
      <c r="W87"/>
    </row>
    <row r="88" spans="2:23" ht="13.5" x14ac:dyDescent="0.25">
      <c r="D88" s="166" t="s">
        <v>46</v>
      </c>
      <c r="E88" s="171"/>
      <c r="F88" s="47">
        <f t="shared" ref="F88:I88" si="19">F90+F92+F94</f>
        <v>160</v>
      </c>
      <c r="G88" s="48">
        <f t="shared" si="19"/>
        <v>16</v>
      </c>
      <c r="H88" s="48">
        <f t="shared" si="19"/>
        <v>15</v>
      </c>
      <c r="I88" s="48">
        <f t="shared" si="19"/>
        <v>129</v>
      </c>
      <c r="J88" s="47">
        <f t="shared" ref="J88:Q88" si="20">J90+J92+J94</f>
        <v>366</v>
      </c>
      <c r="K88" s="48">
        <f t="shared" si="20"/>
        <v>47</v>
      </c>
      <c r="L88" s="48">
        <f t="shared" si="20"/>
        <v>85</v>
      </c>
      <c r="M88" s="48">
        <f t="shared" si="20"/>
        <v>234</v>
      </c>
      <c r="N88" s="50">
        <f t="shared" si="20"/>
        <v>416</v>
      </c>
      <c r="O88" s="48">
        <f t="shared" si="20"/>
        <v>43</v>
      </c>
      <c r="P88" s="48">
        <f t="shared" si="20"/>
        <v>136</v>
      </c>
      <c r="Q88" s="48">
        <f t="shared" si="20"/>
        <v>237</v>
      </c>
      <c r="R88"/>
      <c r="S88" s="112"/>
      <c r="T88"/>
      <c r="U88"/>
      <c r="V88"/>
      <c r="W88"/>
    </row>
    <row r="89" spans="2:23" ht="13.5" x14ac:dyDescent="0.25">
      <c r="D89" s="207"/>
      <c r="E89" s="172"/>
      <c r="F89" s="51">
        <f t="shared" ref="F89:Q89" si="21">ROUND(F88/(F$88+F$96),3)</f>
        <v>0.625</v>
      </c>
      <c r="G89" s="52">
        <f t="shared" si="21"/>
        <v>0.69599999999999995</v>
      </c>
      <c r="H89" s="52">
        <f t="shared" si="21"/>
        <v>0.71399999999999997</v>
      </c>
      <c r="I89" s="53">
        <f t="shared" si="21"/>
        <v>0.60799999999999998</v>
      </c>
      <c r="J89" s="51">
        <f t="shared" si="21"/>
        <v>0.60899999999999999</v>
      </c>
      <c r="K89" s="52">
        <f t="shared" si="21"/>
        <v>0.75800000000000001</v>
      </c>
      <c r="L89" s="52">
        <f t="shared" si="21"/>
        <v>0.68500000000000005</v>
      </c>
      <c r="M89" s="52">
        <f t="shared" si="21"/>
        <v>0.56399999999999995</v>
      </c>
      <c r="N89" s="54">
        <f t="shared" si="21"/>
        <v>0.64800000000000002</v>
      </c>
      <c r="O89" s="52">
        <f t="shared" si="21"/>
        <v>0.76800000000000002</v>
      </c>
      <c r="P89" s="52">
        <f t="shared" si="21"/>
        <v>0.76</v>
      </c>
      <c r="Q89" s="52">
        <f t="shared" si="21"/>
        <v>0.58199999999999996</v>
      </c>
      <c r="R89"/>
      <c r="S89" s="112"/>
      <c r="T89"/>
      <c r="U89"/>
      <c r="V89"/>
      <c r="W89"/>
    </row>
    <row r="90" spans="2:23" ht="13.5" x14ac:dyDescent="0.25">
      <c r="D90" s="78"/>
      <c r="E90" s="166" t="s">
        <v>47</v>
      </c>
      <c r="F90" s="47">
        <f>G90+H90+I90</f>
        <v>69</v>
      </c>
      <c r="G90" s="48">
        <v>7</v>
      </c>
      <c r="H90" s="48">
        <v>7</v>
      </c>
      <c r="I90" s="49">
        <v>55</v>
      </c>
      <c r="J90" s="47">
        <f>K90+L90+M90</f>
        <v>166</v>
      </c>
      <c r="K90" s="48">
        <v>11</v>
      </c>
      <c r="L90" s="48">
        <v>56</v>
      </c>
      <c r="M90" s="48">
        <v>99</v>
      </c>
      <c r="N90" s="50">
        <f>O90+P90+Q90</f>
        <v>190</v>
      </c>
      <c r="O90" s="48">
        <v>9</v>
      </c>
      <c r="P90" s="48">
        <v>74</v>
      </c>
      <c r="Q90" s="48">
        <v>107</v>
      </c>
      <c r="R90"/>
      <c r="S90" s="112"/>
      <c r="T90"/>
      <c r="U90"/>
      <c r="V90"/>
      <c r="W90"/>
    </row>
    <row r="91" spans="2:23" ht="13.5" x14ac:dyDescent="0.25">
      <c r="D91" s="78"/>
      <c r="E91" s="207"/>
      <c r="F91" s="51">
        <f t="shared" ref="F91:Q91" si="22">ROUND(F90/(F$90+F$92+F$94),3)</f>
        <v>0.43099999999999999</v>
      </c>
      <c r="G91" s="52">
        <f t="shared" si="22"/>
        <v>0.438</v>
      </c>
      <c r="H91" s="52">
        <f t="shared" si="22"/>
        <v>0.46700000000000003</v>
      </c>
      <c r="I91" s="53">
        <f t="shared" si="22"/>
        <v>0.42599999999999999</v>
      </c>
      <c r="J91" s="51">
        <f t="shared" si="22"/>
        <v>0.45400000000000001</v>
      </c>
      <c r="K91" s="52">
        <f t="shared" si="22"/>
        <v>0.23400000000000001</v>
      </c>
      <c r="L91" s="52">
        <f t="shared" si="22"/>
        <v>0.65900000000000003</v>
      </c>
      <c r="M91" s="52">
        <f t="shared" si="22"/>
        <v>0.42299999999999999</v>
      </c>
      <c r="N91" s="54">
        <f t="shared" si="22"/>
        <v>0.45700000000000002</v>
      </c>
      <c r="O91" s="52">
        <f t="shared" si="22"/>
        <v>0.20899999999999999</v>
      </c>
      <c r="P91" s="52">
        <f t="shared" si="22"/>
        <v>0.54400000000000004</v>
      </c>
      <c r="Q91" s="52">
        <f t="shared" si="22"/>
        <v>0.45100000000000001</v>
      </c>
      <c r="R91"/>
      <c r="S91" s="112"/>
      <c r="T91"/>
      <c r="U91"/>
      <c r="V91"/>
      <c r="W91"/>
    </row>
    <row r="92" spans="2:23" ht="13.5" x14ac:dyDescent="0.25">
      <c r="D92" s="78"/>
      <c r="E92" s="166" t="s">
        <v>48</v>
      </c>
      <c r="F92" s="47">
        <f>G92+H92+I92</f>
        <v>72</v>
      </c>
      <c r="G92" s="71">
        <v>8</v>
      </c>
      <c r="H92" s="71">
        <v>3</v>
      </c>
      <c r="I92" s="49">
        <v>61</v>
      </c>
      <c r="J92" s="47">
        <f>K92+L92+M92</f>
        <v>153</v>
      </c>
      <c r="K92" s="71">
        <v>29</v>
      </c>
      <c r="L92" s="71">
        <v>20</v>
      </c>
      <c r="M92" s="48">
        <v>104</v>
      </c>
      <c r="N92" s="50">
        <f>O92+P92+Q92</f>
        <v>171</v>
      </c>
      <c r="O92" s="71">
        <v>31</v>
      </c>
      <c r="P92" s="71">
        <v>37</v>
      </c>
      <c r="Q92" s="48">
        <v>103</v>
      </c>
      <c r="R92"/>
      <c r="S92" s="1"/>
      <c r="T92"/>
      <c r="U92"/>
      <c r="V92"/>
      <c r="W92"/>
    </row>
    <row r="93" spans="2:23" ht="13.5" x14ac:dyDescent="0.25">
      <c r="D93" s="78"/>
      <c r="E93" s="168"/>
      <c r="F93" s="51">
        <f t="shared" ref="F93:Q93" si="23">ROUND(F92/(F$90+F$92+F$94),3)</f>
        <v>0.45</v>
      </c>
      <c r="G93" s="52">
        <f t="shared" si="23"/>
        <v>0.5</v>
      </c>
      <c r="H93" s="52">
        <f t="shared" si="23"/>
        <v>0.2</v>
      </c>
      <c r="I93" s="53">
        <f t="shared" si="23"/>
        <v>0.47299999999999998</v>
      </c>
      <c r="J93" s="51">
        <f t="shared" si="23"/>
        <v>0.41799999999999998</v>
      </c>
      <c r="K93" s="52">
        <f t="shared" si="23"/>
        <v>0.61699999999999999</v>
      </c>
      <c r="L93" s="52">
        <f t="shared" si="23"/>
        <v>0.23499999999999999</v>
      </c>
      <c r="M93" s="52">
        <f t="shared" si="23"/>
        <v>0.44400000000000001</v>
      </c>
      <c r="N93" s="54">
        <f t="shared" si="23"/>
        <v>0.41099999999999998</v>
      </c>
      <c r="O93" s="52">
        <f t="shared" si="23"/>
        <v>0.72099999999999997</v>
      </c>
      <c r="P93" s="52">
        <f t="shared" si="23"/>
        <v>0.27200000000000002</v>
      </c>
      <c r="Q93" s="52">
        <f t="shared" si="23"/>
        <v>0.435</v>
      </c>
      <c r="R93"/>
      <c r="S93" s="112"/>
      <c r="T93"/>
      <c r="U93"/>
      <c r="V93"/>
      <c r="W93"/>
    </row>
    <row r="94" spans="2:23" ht="13.5" x14ac:dyDescent="0.25">
      <c r="D94" s="78"/>
      <c r="E94" s="207" t="s">
        <v>49</v>
      </c>
      <c r="F94" s="47">
        <f>G94+H94+I94</f>
        <v>19</v>
      </c>
      <c r="G94" s="71">
        <v>1</v>
      </c>
      <c r="H94" s="71">
        <v>5</v>
      </c>
      <c r="I94" s="49">
        <v>13</v>
      </c>
      <c r="J94" s="47">
        <f>K94+L94+M94</f>
        <v>47</v>
      </c>
      <c r="K94" s="71">
        <v>7</v>
      </c>
      <c r="L94" s="71">
        <v>9</v>
      </c>
      <c r="M94" s="48">
        <v>31</v>
      </c>
      <c r="N94" s="50">
        <f>O94+P94+Q94</f>
        <v>55</v>
      </c>
      <c r="O94" s="71">
        <v>3</v>
      </c>
      <c r="P94" s="71">
        <v>25</v>
      </c>
      <c r="Q94" s="48">
        <v>27</v>
      </c>
      <c r="R94"/>
      <c r="S94"/>
      <c r="T94"/>
      <c r="U94"/>
      <c r="V94"/>
      <c r="W94"/>
    </row>
    <row r="95" spans="2:23" ht="13.5" x14ac:dyDescent="0.25">
      <c r="D95" s="78"/>
      <c r="E95" s="168"/>
      <c r="F95" s="51">
        <f t="shared" ref="F95:Q95" si="24">ROUND(F94/(F$90+F$92+F$94),3)</f>
        <v>0.11899999999999999</v>
      </c>
      <c r="G95" s="52">
        <f t="shared" si="24"/>
        <v>6.3E-2</v>
      </c>
      <c r="H95" s="52">
        <f t="shared" si="24"/>
        <v>0.33300000000000002</v>
      </c>
      <c r="I95" s="53">
        <f t="shared" si="24"/>
        <v>0.10100000000000001</v>
      </c>
      <c r="J95" s="51">
        <f t="shared" si="24"/>
        <v>0.128</v>
      </c>
      <c r="K95" s="52">
        <f t="shared" si="24"/>
        <v>0.14899999999999999</v>
      </c>
      <c r="L95" s="52">
        <f t="shared" si="24"/>
        <v>0.106</v>
      </c>
      <c r="M95" s="52">
        <f t="shared" si="24"/>
        <v>0.13200000000000001</v>
      </c>
      <c r="N95" s="54">
        <f t="shared" si="24"/>
        <v>0.13200000000000001</v>
      </c>
      <c r="O95" s="52">
        <f t="shared" si="24"/>
        <v>7.0000000000000007E-2</v>
      </c>
      <c r="P95" s="52">
        <f t="shared" si="24"/>
        <v>0.184</v>
      </c>
      <c r="Q95" s="52">
        <f t="shared" si="24"/>
        <v>0.114</v>
      </c>
      <c r="R95"/>
      <c r="S95"/>
      <c r="T95"/>
      <c r="U95"/>
      <c r="V95"/>
      <c r="W95"/>
    </row>
    <row r="96" spans="2:23" ht="13.5" x14ac:dyDescent="0.25">
      <c r="D96" s="166" t="s">
        <v>50</v>
      </c>
      <c r="E96" s="171"/>
      <c r="F96" s="47">
        <f>G96+H96+I96</f>
        <v>96</v>
      </c>
      <c r="G96" s="71">
        <v>7</v>
      </c>
      <c r="H96" s="71">
        <v>6</v>
      </c>
      <c r="I96" s="49">
        <v>83</v>
      </c>
      <c r="J96" s="47">
        <f>K96+L96+M96</f>
        <v>235</v>
      </c>
      <c r="K96" s="71">
        <v>15</v>
      </c>
      <c r="L96" s="71">
        <v>39</v>
      </c>
      <c r="M96" s="48">
        <v>181</v>
      </c>
      <c r="N96" s="50">
        <f>O96+P96+Q96</f>
        <v>226</v>
      </c>
      <c r="O96" s="71">
        <v>13</v>
      </c>
      <c r="P96" s="71">
        <v>43</v>
      </c>
      <c r="Q96" s="48">
        <v>170</v>
      </c>
      <c r="R96"/>
      <c r="S96"/>
      <c r="T96"/>
      <c r="U96"/>
      <c r="V96"/>
      <c r="W96"/>
    </row>
    <row r="97" spans="2:23" ht="13.5" x14ac:dyDescent="0.25">
      <c r="D97" s="168"/>
      <c r="E97" s="172"/>
      <c r="F97" s="51">
        <f t="shared" ref="F97:Q97" si="25">ROUND(F96/(F$88+F$96),3)</f>
        <v>0.375</v>
      </c>
      <c r="G97" s="52">
        <f t="shared" si="25"/>
        <v>0.30399999999999999</v>
      </c>
      <c r="H97" s="52">
        <f t="shared" si="25"/>
        <v>0.28599999999999998</v>
      </c>
      <c r="I97" s="53">
        <f t="shared" si="25"/>
        <v>0.39200000000000002</v>
      </c>
      <c r="J97" s="51">
        <f t="shared" si="25"/>
        <v>0.39100000000000001</v>
      </c>
      <c r="K97" s="52">
        <f t="shared" si="25"/>
        <v>0.24199999999999999</v>
      </c>
      <c r="L97" s="52">
        <f t="shared" si="25"/>
        <v>0.315</v>
      </c>
      <c r="M97" s="52">
        <f t="shared" si="25"/>
        <v>0.436</v>
      </c>
      <c r="N97" s="54">
        <f t="shared" si="25"/>
        <v>0.35199999999999998</v>
      </c>
      <c r="O97" s="52">
        <f t="shared" si="25"/>
        <v>0.23200000000000001</v>
      </c>
      <c r="P97" s="52">
        <f t="shared" si="25"/>
        <v>0.24</v>
      </c>
      <c r="Q97" s="52">
        <f t="shared" si="25"/>
        <v>0.41799999999999998</v>
      </c>
      <c r="R97"/>
      <c r="S97"/>
      <c r="T97"/>
      <c r="U97"/>
      <c r="V97"/>
      <c r="W97"/>
    </row>
    <row r="98" spans="2:23" ht="13.5" x14ac:dyDescent="0.25">
      <c r="D98" s="189" t="s">
        <v>41</v>
      </c>
      <c r="E98" s="190"/>
      <c r="F98" s="47">
        <f t="shared" ref="F98:Q99" si="26">F88+F96</f>
        <v>256</v>
      </c>
      <c r="G98" s="48">
        <f t="shared" si="26"/>
        <v>23</v>
      </c>
      <c r="H98" s="48">
        <f t="shared" si="26"/>
        <v>21</v>
      </c>
      <c r="I98" s="49">
        <f t="shared" si="26"/>
        <v>212</v>
      </c>
      <c r="J98" s="47">
        <f t="shared" si="26"/>
        <v>601</v>
      </c>
      <c r="K98" s="48">
        <f t="shared" si="26"/>
        <v>62</v>
      </c>
      <c r="L98" s="48">
        <f t="shared" si="26"/>
        <v>124</v>
      </c>
      <c r="M98" s="48">
        <f t="shared" si="26"/>
        <v>415</v>
      </c>
      <c r="N98" s="50">
        <f t="shared" si="26"/>
        <v>642</v>
      </c>
      <c r="O98" s="48">
        <f t="shared" si="26"/>
        <v>56</v>
      </c>
      <c r="P98" s="48">
        <f t="shared" si="26"/>
        <v>179</v>
      </c>
      <c r="Q98" s="48">
        <f t="shared" si="26"/>
        <v>407</v>
      </c>
      <c r="R98"/>
      <c r="S98"/>
      <c r="T98"/>
      <c r="U98"/>
      <c r="V98"/>
      <c r="W98"/>
    </row>
    <row r="99" spans="2:23" ht="14" thickBot="1" x14ac:dyDescent="0.3">
      <c r="D99" s="189"/>
      <c r="E99" s="190"/>
      <c r="F99" s="57">
        <f t="shared" si="26"/>
        <v>1</v>
      </c>
      <c r="G99" s="58">
        <f t="shared" si="26"/>
        <v>1</v>
      </c>
      <c r="H99" s="58">
        <f t="shared" si="26"/>
        <v>1</v>
      </c>
      <c r="I99" s="59">
        <f t="shared" si="26"/>
        <v>1</v>
      </c>
      <c r="J99" s="60">
        <f t="shared" si="26"/>
        <v>1</v>
      </c>
      <c r="K99" s="61">
        <f t="shared" si="26"/>
        <v>1</v>
      </c>
      <c r="L99" s="61">
        <f t="shared" si="26"/>
        <v>1</v>
      </c>
      <c r="M99" s="61">
        <f t="shared" si="26"/>
        <v>1</v>
      </c>
      <c r="N99" s="62">
        <f t="shared" si="26"/>
        <v>1</v>
      </c>
      <c r="O99" s="61">
        <f t="shared" si="26"/>
        <v>1</v>
      </c>
      <c r="P99" s="61">
        <f t="shared" si="26"/>
        <v>1</v>
      </c>
      <c r="Q99" s="61">
        <f t="shared" si="26"/>
        <v>1</v>
      </c>
      <c r="R99"/>
      <c r="S99"/>
      <c r="T99"/>
      <c r="U99"/>
      <c r="V99"/>
      <c r="W99"/>
    </row>
    <row r="100" spans="2:23" ht="13.5" x14ac:dyDescent="0.25"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R100"/>
      <c r="S100"/>
      <c r="T100"/>
      <c r="U100"/>
      <c r="V100"/>
      <c r="W100"/>
    </row>
    <row r="101" spans="2:23" ht="13.5" x14ac:dyDescent="0.25"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R101"/>
      <c r="S101"/>
      <c r="T101"/>
      <c r="U101"/>
      <c r="V101"/>
      <c r="W101"/>
    </row>
    <row r="102" spans="2:23" ht="14" thickBot="1" x14ac:dyDescent="0.3">
      <c r="B102" s="6" t="s">
        <v>52</v>
      </c>
      <c r="F102" s="8"/>
      <c r="J102" s="8"/>
      <c r="R102"/>
      <c r="S102"/>
      <c r="T102"/>
      <c r="U102"/>
      <c r="V102"/>
      <c r="W102"/>
    </row>
    <row r="103" spans="2:23" ht="13.5" x14ac:dyDescent="0.25">
      <c r="D103" s="79"/>
      <c r="E103" s="80"/>
      <c r="F103" s="159" t="s">
        <v>33</v>
      </c>
      <c r="G103" s="178"/>
      <c r="H103" s="178"/>
      <c r="I103" s="179"/>
      <c r="J103" s="186" t="s">
        <v>34</v>
      </c>
      <c r="K103" s="187"/>
      <c r="L103" s="187"/>
      <c r="M103" s="188"/>
      <c r="N103" s="152" t="s">
        <v>35</v>
      </c>
      <c r="O103" s="189"/>
      <c r="P103" s="189"/>
      <c r="Q103" s="189"/>
      <c r="R103"/>
      <c r="S103"/>
      <c r="T103"/>
      <c r="U103"/>
      <c r="V103"/>
      <c r="W103"/>
    </row>
    <row r="104" spans="2:23" ht="13.5" x14ac:dyDescent="0.25">
      <c r="D104" s="81"/>
      <c r="E104" s="82"/>
      <c r="F104" s="10"/>
      <c r="G104" s="11" t="s">
        <v>16</v>
      </c>
      <c r="H104" s="11" t="s">
        <v>17</v>
      </c>
      <c r="I104" s="45" t="s">
        <v>18</v>
      </c>
      <c r="J104" s="10"/>
      <c r="K104" s="11" t="s">
        <v>16</v>
      </c>
      <c r="L104" s="11" t="s">
        <v>17</v>
      </c>
      <c r="M104" s="46" t="s">
        <v>18</v>
      </c>
      <c r="N104" s="15"/>
      <c r="O104" s="11" t="s">
        <v>16</v>
      </c>
      <c r="P104" s="11" t="s">
        <v>17</v>
      </c>
      <c r="Q104" s="46" t="s">
        <v>18</v>
      </c>
      <c r="R104"/>
      <c r="S104"/>
      <c r="T104"/>
      <c r="U104"/>
      <c r="V104"/>
      <c r="W104"/>
    </row>
    <row r="105" spans="2:23" ht="13.5" x14ac:dyDescent="0.25">
      <c r="D105" s="166" t="s">
        <v>53</v>
      </c>
      <c r="E105" s="171"/>
      <c r="F105" s="47">
        <f>G105+H105+I105</f>
        <v>170</v>
      </c>
      <c r="G105" s="48">
        <v>12</v>
      </c>
      <c r="H105" s="48">
        <v>7</v>
      </c>
      <c r="I105" s="49">
        <v>151</v>
      </c>
      <c r="J105" s="47">
        <f>K105+L105+M105</f>
        <v>414</v>
      </c>
      <c r="K105" s="48">
        <v>26</v>
      </c>
      <c r="L105" s="48">
        <v>95</v>
      </c>
      <c r="M105" s="48">
        <v>293</v>
      </c>
      <c r="N105" s="50">
        <f>O105+P105+Q105</f>
        <v>427</v>
      </c>
      <c r="O105" s="48">
        <v>24</v>
      </c>
      <c r="P105" s="48">
        <v>129</v>
      </c>
      <c r="Q105" s="48">
        <v>274</v>
      </c>
      <c r="R105"/>
      <c r="S105"/>
      <c r="T105"/>
      <c r="U105"/>
      <c r="V105"/>
      <c r="W105"/>
    </row>
    <row r="106" spans="2:23" ht="13.5" x14ac:dyDescent="0.25">
      <c r="D106" s="168"/>
      <c r="E106" s="172"/>
      <c r="F106" s="51">
        <f t="shared" ref="F106:Q106" si="27">ROUND(F105/(F$105+F$109+F$107+F$119+F$111+F$113+F$115+F$117+F$121),3)</f>
        <v>0.66900000000000004</v>
      </c>
      <c r="G106" s="52">
        <f t="shared" si="27"/>
        <v>0.52200000000000002</v>
      </c>
      <c r="H106" s="52">
        <f t="shared" si="27"/>
        <v>0.35</v>
      </c>
      <c r="I106" s="53">
        <f t="shared" si="27"/>
        <v>0.71599999999999997</v>
      </c>
      <c r="J106" s="51">
        <f t="shared" si="27"/>
        <v>0.66800000000000004</v>
      </c>
      <c r="K106" s="52">
        <f t="shared" si="27"/>
        <v>0.39400000000000002</v>
      </c>
      <c r="L106" s="52">
        <f t="shared" si="27"/>
        <v>0.754</v>
      </c>
      <c r="M106" s="52">
        <f t="shared" si="27"/>
        <v>0.68500000000000005</v>
      </c>
      <c r="N106" s="54">
        <f t="shared" si="27"/>
        <v>0.64200000000000002</v>
      </c>
      <c r="O106" s="52">
        <f t="shared" si="27"/>
        <v>0.39300000000000002</v>
      </c>
      <c r="P106" s="52">
        <f t="shared" si="27"/>
        <v>0.70499999999999996</v>
      </c>
      <c r="Q106" s="52">
        <f t="shared" si="27"/>
        <v>0.65100000000000002</v>
      </c>
      <c r="R106"/>
      <c r="S106"/>
      <c r="T106"/>
      <c r="U106"/>
      <c r="V106"/>
      <c r="W106"/>
    </row>
    <row r="107" spans="2:23" ht="13.5" x14ac:dyDescent="0.25">
      <c r="D107" s="166" t="s">
        <v>54</v>
      </c>
      <c r="E107" s="171"/>
      <c r="F107" s="47">
        <f>G107+H107+I107</f>
        <v>6</v>
      </c>
      <c r="G107" s="48">
        <v>1</v>
      </c>
      <c r="H107" s="48"/>
      <c r="I107" s="49">
        <v>5</v>
      </c>
      <c r="J107" s="47">
        <f>K107+L107+M107</f>
        <v>18</v>
      </c>
      <c r="K107" s="48">
        <v>3</v>
      </c>
      <c r="L107" s="48">
        <v>2</v>
      </c>
      <c r="M107" s="48">
        <v>13</v>
      </c>
      <c r="N107" s="50">
        <f>O107+P107+Q107</f>
        <v>33</v>
      </c>
      <c r="O107" s="48">
        <v>4</v>
      </c>
      <c r="P107" s="48">
        <v>8</v>
      </c>
      <c r="Q107" s="48">
        <v>21</v>
      </c>
      <c r="R107"/>
      <c r="S107"/>
      <c r="T107"/>
      <c r="U107"/>
      <c r="V107"/>
      <c r="W107"/>
    </row>
    <row r="108" spans="2:23" ht="13.5" x14ac:dyDescent="0.25">
      <c r="D108" s="168"/>
      <c r="E108" s="172"/>
      <c r="F108" s="51">
        <f>ROUND(F107/(F$105+F$109+F$107+F$119+F$111+F$113+F$115+F$117+F$121),3)</f>
        <v>2.4E-2</v>
      </c>
      <c r="G108" s="52">
        <f>ROUND(G107/(G$105+G$109+G$107+G$119+G$111+G$113+G$115+G$117+G$121),3)</f>
        <v>4.2999999999999997E-2</v>
      </c>
      <c r="H108" s="52">
        <f>ROUND(H107/(H$105+H$109+H$107+H$119+H$111+H$113+H$115+H$117+H$121),3)+0.001</f>
        <v>1E-3</v>
      </c>
      <c r="I108" s="53">
        <f>ROUND(I107/(I$105+I$109+I$107+I$119+I$111+I$113+I$115+I$117+I$121),3)</f>
        <v>2.4E-2</v>
      </c>
      <c r="J108" s="51">
        <f>ROUND(J107/(J$105+J$109+J$107+J$119+J$111+J$113+J$115+J$117+J$121),3)</f>
        <v>2.9000000000000001E-2</v>
      </c>
      <c r="K108" s="52">
        <f>ROUND(K107/(K$105+K$109+K$107+K$119+K$111+K$113+K$115+K$117+K$121),3)</f>
        <v>4.4999999999999998E-2</v>
      </c>
      <c r="L108" s="52">
        <f>ROUND(L107/(L$105+L$109+L$107+L$119+L$111+L$113+L$115+L$117+L$121),3)+0.001</f>
        <v>1.7000000000000001E-2</v>
      </c>
      <c r="M108" s="52">
        <f>ROUND(M107/(M$105+M$109+M$107+M$119+M$111+M$113+M$115+M$117+M$121),3)</f>
        <v>0.03</v>
      </c>
      <c r="N108" s="54">
        <f>ROUND(N107/(N$105+N$109+N$107+N$119+N$111+N$113+N$115+N$117+N$121),3)</f>
        <v>0.05</v>
      </c>
      <c r="O108" s="52">
        <f>ROUND(O107/(O$105+O$109+O$107+O$119+O$111+O$113+O$115+O$117+O$121),3)</f>
        <v>6.6000000000000003E-2</v>
      </c>
      <c r="P108" s="52">
        <f>ROUND(P107/(P$105+P$109+P$107+P$119+P$111+P$113+P$115+P$117+P$121),3)+0.001</f>
        <v>4.4999999999999998E-2</v>
      </c>
      <c r="Q108" s="52">
        <f>ROUND(Q107/(Q$105+Q$109+Q$107+Q$119+Q$111+Q$113+Q$115+Q$117+Q$121),3)</f>
        <v>0.05</v>
      </c>
      <c r="R108"/>
      <c r="S108"/>
      <c r="T108"/>
      <c r="U108"/>
      <c r="V108"/>
      <c r="W108"/>
    </row>
    <row r="109" spans="2:23" ht="13.5" x14ac:dyDescent="0.25">
      <c r="D109" s="166" t="s">
        <v>55</v>
      </c>
      <c r="E109" s="171"/>
      <c r="F109" s="47">
        <f>G109+H109+I109</f>
        <v>40</v>
      </c>
      <c r="G109" s="48">
        <v>4</v>
      </c>
      <c r="H109" s="48">
        <v>10</v>
      </c>
      <c r="I109" s="49">
        <v>26</v>
      </c>
      <c r="J109" s="47">
        <f>K109+L109+M109</f>
        <v>81</v>
      </c>
      <c r="K109" s="48">
        <v>10</v>
      </c>
      <c r="L109" s="48">
        <v>18</v>
      </c>
      <c r="M109" s="48">
        <v>53</v>
      </c>
      <c r="N109" s="50">
        <f>O109+P109+Q109</f>
        <v>97</v>
      </c>
      <c r="O109" s="48">
        <v>10</v>
      </c>
      <c r="P109" s="48">
        <v>30</v>
      </c>
      <c r="Q109" s="48">
        <v>57</v>
      </c>
      <c r="R109"/>
      <c r="S109"/>
      <c r="T109"/>
      <c r="U109"/>
      <c r="V109"/>
      <c r="W109"/>
    </row>
    <row r="110" spans="2:23" ht="13.5" x14ac:dyDescent="0.25">
      <c r="D110" s="168"/>
      <c r="E110" s="172"/>
      <c r="F110" s="51">
        <f t="shared" ref="F110:Q110" si="28">ROUND(F109/(F$105+F$109+F$107+F$119+F$111+F$113+F$115+F$117+F$121),3)</f>
        <v>0.157</v>
      </c>
      <c r="G110" s="52">
        <f t="shared" si="28"/>
        <v>0.17399999999999999</v>
      </c>
      <c r="H110" s="52">
        <f t="shared" si="28"/>
        <v>0.5</v>
      </c>
      <c r="I110" s="53">
        <f t="shared" si="28"/>
        <v>0.123</v>
      </c>
      <c r="J110" s="51">
        <f t="shared" si="28"/>
        <v>0.13100000000000001</v>
      </c>
      <c r="K110" s="52">
        <f t="shared" si="28"/>
        <v>0.152</v>
      </c>
      <c r="L110" s="52">
        <f t="shared" si="28"/>
        <v>0.14299999999999999</v>
      </c>
      <c r="M110" s="52">
        <f t="shared" si="28"/>
        <v>0.124</v>
      </c>
      <c r="N110" s="54">
        <f t="shared" si="28"/>
        <v>0.14599999999999999</v>
      </c>
      <c r="O110" s="52">
        <f t="shared" si="28"/>
        <v>0.16400000000000001</v>
      </c>
      <c r="P110" s="52">
        <f t="shared" si="28"/>
        <v>0.16400000000000001</v>
      </c>
      <c r="Q110" s="52">
        <f t="shared" si="28"/>
        <v>0.13500000000000001</v>
      </c>
      <c r="R110"/>
      <c r="S110"/>
      <c r="T110"/>
      <c r="U110"/>
      <c r="V110"/>
      <c r="W110"/>
    </row>
    <row r="111" spans="2:23" ht="13.5" x14ac:dyDescent="0.25">
      <c r="D111" s="166" t="s">
        <v>56</v>
      </c>
      <c r="E111" s="171"/>
      <c r="F111" s="47">
        <f>G111+H111+I111</f>
        <v>11</v>
      </c>
      <c r="G111" s="48">
        <v>1</v>
      </c>
      <c r="H111" s="48">
        <v>3</v>
      </c>
      <c r="I111" s="49">
        <v>7</v>
      </c>
      <c r="J111" s="47">
        <f>K111+L111+M111</f>
        <v>31</v>
      </c>
      <c r="K111" s="48">
        <v>8</v>
      </c>
      <c r="L111" s="48">
        <v>6</v>
      </c>
      <c r="M111" s="48">
        <v>17</v>
      </c>
      <c r="N111" s="50">
        <f>O111+P111+Q111</f>
        <v>31</v>
      </c>
      <c r="O111" s="48">
        <v>8</v>
      </c>
      <c r="P111" s="48">
        <v>6</v>
      </c>
      <c r="Q111" s="48">
        <v>17</v>
      </c>
      <c r="R111"/>
      <c r="S111"/>
      <c r="T111"/>
      <c r="U111"/>
      <c r="V111"/>
      <c r="W111"/>
    </row>
    <row r="112" spans="2:23" ht="13.5" x14ac:dyDescent="0.25">
      <c r="D112" s="168"/>
      <c r="E112" s="172"/>
      <c r="F112" s="51">
        <f t="shared" ref="F112:Q112" si="29">ROUND(F111/(F$105+F$109+F$107+F$119+F$111+F$113+F$115+F$117+F$121),3)</f>
        <v>4.2999999999999997E-2</v>
      </c>
      <c r="G112" s="52">
        <f t="shared" si="29"/>
        <v>4.2999999999999997E-2</v>
      </c>
      <c r="H112" s="52">
        <f t="shared" si="29"/>
        <v>0.15</v>
      </c>
      <c r="I112" s="53">
        <f t="shared" si="29"/>
        <v>3.3000000000000002E-2</v>
      </c>
      <c r="J112" s="51">
        <f t="shared" si="29"/>
        <v>0.05</v>
      </c>
      <c r="K112" s="52">
        <f t="shared" si="29"/>
        <v>0.121</v>
      </c>
      <c r="L112" s="52">
        <f t="shared" si="29"/>
        <v>4.8000000000000001E-2</v>
      </c>
      <c r="M112" s="52">
        <f t="shared" si="29"/>
        <v>0.04</v>
      </c>
      <c r="N112" s="54">
        <f t="shared" si="29"/>
        <v>4.7E-2</v>
      </c>
      <c r="O112" s="52">
        <f t="shared" si="29"/>
        <v>0.13100000000000001</v>
      </c>
      <c r="P112" s="52">
        <f t="shared" si="29"/>
        <v>3.3000000000000002E-2</v>
      </c>
      <c r="Q112" s="52">
        <f t="shared" si="29"/>
        <v>0.04</v>
      </c>
      <c r="R112"/>
      <c r="S112"/>
      <c r="T112"/>
      <c r="U112"/>
      <c r="V112"/>
      <c r="W112"/>
    </row>
    <row r="113" spans="2:23" ht="13.5" x14ac:dyDescent="0.25">
      <c r="D113" s="166" t="s">
        <v>57</v>
      </c>
      <c r="E113" s="171"/>
      <c r="F113" s="47">
        <f>G113+H113+I113</f>
        <v>14</v>
      </c>
      <c r="G113" s="48">
        <v>2</v>
      </c>
      <c r="H113" s="48">
        <v>0</v>
      </c>
      <c r="I113" s="49">
        <v>12</v>
      </c>
      <c r="J113" s="47">
        <f>K113+L113+M113</f>
        <v>29</v>
      </c>
      <c r="K113" s="48">
        <v>6</v>
      </c>
      <c r="L113" s="48">
        <v>2</v>
      </c>
      <c r="M113" s="48">
        <v>21</v>
      </c>
      <c r="N113" s="50">
        <f>O113+P113+Q113</f>
        <v>39</v>
      </c>
      <c r="O113" s="48">
        <v>5</v>
      </c>
      <c r="P113" s="48">
        <v>7</v>
      </c>
      <c r="Q113" s="48">
        <v>27</v>
      </c>
      <c r="R113"/>
      <c r="S113"/>
      <c r="T113"/>
      <c r="U113"/>
      <c r="V113"/>
      <c r="W113"/>
    </row>
    <row r="114" spans="2:23" ht="13.5" x14ac:dyDescent="0.25">
      <c r="D114" s="168"/>
      <c r="E114" s="172"/>
      <c r="F114" s="51">
        <f t="shared" ref="F114:Q114" si="30">ROUND(F113/(F$105+F$109+F$107+F$119+F$111+F$113+F$115+F$117+F$121),3)</f>
        <v>5.5E-2</v>
      </c>
      <c r="G114" s="52">
        <f t="shared" si="30"/>
        <v>8.6999999999999994E-2</v>
      </c>
      <c r="H114" s="52">
        <f t="shared" si="30"/>
        <v>0</v>
      </c>
      <c r="I114" s="53">
        <f t="shared" si="30"/>
        <v>5.7000000000000002E-2</v>
      </c>
      <c r="J114" s="51">
        <f t="shared" si="30"/>
        <v>4.7E-2</v>
      </c>
      <c r="K114" s="52">
        <f t="shared" si="30"/>
        <v>9.0999999999999998E-2</v>
      </c>
      <c r="L114" s="52">
        <f t="shared" si="30"/>
        <v>1.6E-2</v>
      </c>
      <c r="M114" s="52">
        <f t="shared" si="30"/>
        <v>4.9000000000000002E-2</v>
      </c>
      <c r="N114" s="54">
        <f t="shared" si="30"/>
        <v>5.8999999999999997E-2</v>
      </c>
      <c r="O114" s="52">
        <f t="shared" si="30"/>
        <v>8.2000000000000003E-2</v>
      </c>
      <c r="P114" s="52">
        <f t="shared" si="30"/>
        <v>3.7999999999999999E-2</v>
      </c>
      <c r="Q114" s="52">
        <f t="shared" si="30"/>
        <v>6.4000000000000001E-2</v>
      </c>
      <c r="R114"/>
      <c r="S114"/>
      <c r="T114"/>
      <c r="U114"/>
      <c r="V114"/>
      <c r="W114"/>
    </row>
    <row r="115" spans="2:23" ht="13.5" x14ac:dyDescent="0.25">
      <c r="D115" s="166" t="s">
        <v>58</v>
      </c>
      <c r="E115" s="171"/>
      <c r="F115" s="47">
        <f>G115+H115+I115</f>
        <v>3</v>
      </c>
      <c r="G115" s="48">
        <v>1</v>
      </c>
      <c r="H115" s="48">
        <v>0</v>
      </c>
      <c r="I115" s="49">
        <v>2</v>
      </c>
      <c r="J115" s="47">
        <f>K115+L115+M115</f>
        <v>13</v>
      </c>
      <c r="K115" s="48">
        <v>2</v>
      </c>
      <c r="L115" s="48">
        <v>2</v>
      </c>
      <c r="M115" s="48">
        <v>9</v>
      </c>
      <c r="N115" s="50">
        <f>O115+P115+Q115</f>
        <v>10</v>
      </c>
      <c r="O115" s="48">
        <v>2</v>
      </c>
      <c r="P115" s="48">
        <v>2</v>
      </c>
      <c r="Q115" s="48">
        <v>6</v>
      </c>
      <c r="R115"/>
      <c r="S115"/>
      <c r="T115"/>
      <c r="U115"/>
      <c r="V115"/>
      <c r="W115"/>
    </row>
    <row r="116" spans="2:23" ht="13.5" x14ac:dyDescent="0.25">
      <c r="D116" s="168"/>
      <c r="E116" s="172"/>
      <c r="F116" s="51">
        <f t="shared" ref="F116:Q116" si="31">ROUND(F115/(F$105+F$109+F$107+F$119+F$111+F$113+F$115+F$117+F$121),3)</f>
        <v>1.2E-2</v>
      </c>
      <c r="G116" s="52">
        <f t="shared" si="31"/>
        <v>4.2999999999999997E-2</v>
      </c>
      <c r="H116" s="52">
        <f t="shared" si="31"/>
        <v>0</v>
      </c>
      <c r="I116" s="53">
        <f t="shared" si="31"/>
        <v>8.9999999999999993E-3</v>
      </c>
      <c r="J116" s="51">
        <f t="shared" si="31"/>
        <v>2.1000000000000001E-2</v>
      </c>
      <c r="K116" s="52">
        <f t="shared" si="31"/>
        <v>0.03</v>
      </c>
      <c r="L116" s="52">
        <f t="shared" si="31"/>
        <v>1.6E-2</v>
      </c>
      <c r="M116" s="52">
        <f t="shared" si="31"/>
        <v>2.1000000000000001E-2</v>
      </c>
      <c r="N116" s="54">
        <f t="shared" si="31"/>
        <v>1.4999999999999999E-2</v>
      </c>
      <c r="O116" s="52">
        <f t="shared" si="31"/>
        <v>3.3000000000000002E-2</v>
      </c>
      <c r="P116" s="52">
        <f t="shared" si="31"/>
        <v>1.0999999999999999E-2</v>
      </c>
      <c r="Q116" s="52">
        <f t="shared" si="31"/>
        <v>1.4E-2</v>
      </c>
      <c r="R116"/>
      <c r="S116"/>
      <c r="T116"/>
      <c r="U116"/>
      <c r="V116"/>
      <c r="W116"/>
    </row>
    <row r="117" spans="2:23" ht="13.5" x14ac:dyDescent="0.25">
      <c r="D117" s="166" t="s">
        <v>59</v>
      </c>
      <c r="E117" s="171"/>
      <c r="F117" s="47">
        <f>G117+H117+I117</f>
        <v>1</v>
      </c>
      <c r="G117" s="48">
        <v>0</v>
      </c>
      <c r="H117" s="48">
        <v>0</v>
      </c>
      <c r="I117" s="49">
        <v>1</v>
      </c>
      <c r="J117" s="47">
        <f>K117+L117+M117</f>
        <v>9</v>
      </c>
      <c r="K117" s="48">
        <v>4</v>
      </c>
      <c r="L117" s="48">
        <v>0</v>
      </c>
      <c r="M117" s="48">
        <v>5</v>
      </c>
      <c r="N117" s="50">
        <f>O117+P117+Q117</f>
        <v>4</v>
      </c>
      <c r="O117" s="48">
        <v>1</v>
      </c>
      <c r="P117" s="48">
        <v>0</v>
      </c>
      <c r="Q117" s="48">
        <v>3</v>
      </c>
      <c r="R117"/>
      <c r="S117"/>
      <c r="T117"/>
      <c r="U117"/>
      <c r="V117"/>
      <c r="W117"/>
    </row>
    <row r="118" spans="2:23" ht="13.5" x14ac:dyDescent="0.25">
      <c r="D118" s="168"/>
      <c r="E118" s="172"/>
      <c r="F118" s="51">
        <f t="shared" ref="F118:Q118" si="32">ROUND(F117/(F$105+F$109+F$107+F$119+F$111+F$113+F$115+F$117+F$121),3)</f>
        <v>4.0000000000000001E-3</v>
      </c>
      <c r="G118" s="52">
        <f t="shared" si="32"/>
        <v>0</v>
      </c>
      <c r="H118" s="52">
        <f t="shared" si="32"/>
        <v>0</v>
      </c>
      <c r="I118" s="53">
        <f t="shared" si="32"/>
        <v>5.0000000000000001E-3</v>
      </c>
      <c r="J118" s="51">
        <f t="shared" si="32"/>
        <v>1.4999999999999999E-2</v>
      </c>
      <c r="K118" s="52">
        <f t="shared" si="32"/>
        <v>6.0999999999999999E-2</v>
      </c>
      <c r="L118" s="52">
        <f t="shared" si="32"/>
        <v>0</v>
      </c>
      <c r="M118" s="52">
        <f t="shared" si="32"/>
        <v>1.2E-2</v>
      </c>
      <c r="N118" s="54">
        <f t="shared" si="32"/>
        <v>6.0000000000000001E-3</v>
      </c>
      <c r="O118" s="52">
        <f t="shared" si="32"/>
        <v>1.6E-2</v>
      </c>
      <c r="P118" s="52">
        <f t="shared" si="32"/>
        <v>0</v>
      </c>
      <c r="Q118" s="52">
        <f t="shared" si="32"/>
        <v>7.0000000000000001E-3</v>
      </c>
      <c r="R118"/>
      <c r="S118"/>
      <c r="T118"/>
      <c r="U118"/>
      <c r="V118"/>
      <c r="W118"/>
    </row>
    <row r="119" spans="2:23" ht="13.5" x14ac:dyDescent="0.25">
      <c r="D119" s="218" t="s">
        <v>60</v>
      </c>
      <c r="E119" s="219"/>
      <c r="F119" s="47">
        <f>G119+H119+I119</f>
        <v>9</v>
      </c>
      <c r="G119" s="48">
        <v>2</v>
      </c>
      <c r="H119" s="48">
        <v>0</v>
      </c>
      <c r="I119" s="49">
        <v>7</v>
      </c>
      <c r="J119" s="47">
        <f>K119+L119+M119</f>
        <v>24</v>
      </c>
      <c r="K119" s="48">
        <v>7</v>
      </c>
      <c r="L119" s="48">
        <v>1</v>
      </c>
      <c r="M119" s="48">
        <v>16</v>
      </c>
      <c r="N119" s="50">
        <f>O119+P119+Q119</f>
        <v>22</v>
      </c>
      <c r="O119" s="48">
        <v>7</v>
      </c>
      <c r="P119" s="48">
        <v>1</v>
      </c>
      <c r="Q119" s="48">
        <v>14</v>
      </c>
      <c r="R119"/>
      <c r="S119"/>
      <c r="T119"/>
      <c r="U119"/>
      <c r="V119"/>
      <c r="W119"/>
    </row>
    <row r="120" spans="2:23" ht="13.5" x14ac:dyDescent="0.25">
      <c r="D120" s="220"/>
      <c r="E120" s="221"/>
      <c r="F120" s="51">
        <f>ROUND(F119/(F$105+F$109+F$107+F$119+F$111+F$113+F$115+F$117+F$121),3)</f>
        <v>3.5000000000000003E-2</v>
      </c>
      <c r="G120" s="52">
        <f>ROUND(G119/(G$105+G$109+G$107+G$119+G$111+G$113+G$115+G$117+G$121),3)</f>
        <v>8.6999999999999994E-2</v>
      </c>
      <c r="H120" s="52">
        <f>ROUND(H119/(H$105+H$109+H$107+H$119+H$111+H$113+H$115+H$117+H$121),3)+0.001</f>
        <v>1E-3</v>
      </c>
      <c r="I120" s="53">
        <f>ROUND(I119/(I$105+I$109+I$107+I$119+I$111+I$113+I$115+I$117+I$121),3)-0.001</f>
        <v>3.2000000000000001E-2</v>
      </c>
      <c r="J120" s="51">
        <f>ROUND(J119/(J$105+J$109+J$107+J$119+J$111+J$113+J$115+J$117+J$121),3)</f>
        <v>3.9E-2</v>
      </c>
      <c r="K120" s="52">
        <f>ROUND(K119/(K$105+K$109+K$107+K$119+K$111+K$113+K$115+K$117+K$121),3)</f>
        <v>0.106</v>
      </c>
      <c r="L120" s="52">
        <f>ROUND(L119/(L$105+L$109+L$107+L$119+L$111+L$113+L$115+L$117+L$121),3)+0.001</f>
        <v>9.0000000000000011E-3</v>
      </c>
      <c r="M120" s="52">
        <f>ROUND(M119/(M$105+M$109+M$107+M$119+M$111+M$113+M$115+M$117+M$121),3)-0.001</f>
        <v>3.5999999999999997E-2</v>
      </c>
      <c r="N120" s="54">
        <f>ROUND(N119/(N$105+N$109+N$107+N$119+N$111+N$113+N$115+N$117+N$121),3)</f>
        <v>3.3000000000000002E-2</v>
      </c>
      <c r="O120" s="52">
        <f>ROUND(O119/(O$105+O$109+O$107+O$119+O$111+O$113+O$115+O$117+O$121),3)</f>
        <v>0.115</v>
      </c>
      <c r="P120" s="52">
        <f>ROUND(P119/(P$105+P$109+P$107+P$119+P$111+P$113+P$115+P$117+P$121),3)+0.001</f>
        <v>6.0000000000000001E-3</v>
      </c>
      <c r="Q120" s="52">
        <f>ROUND(Q119/(Q$105+Q$109+Q$107+Q$119+Q$111+Q$113+Q$115+Q$117+Q$121),3)-0.001</f>
        <v>3.2000000000000001E-2</v>
      </c>
      <c r="R120"/>
      <c r="S120"/>
      <c r="T120"/>
      <c r="U120"/>
      <c r="V120"/>
      <c r="W120"/>
    </row>
    <row r="121" spans="2:23" ht="13.5" x14ac:dyDescent="0.25">
      <c r="D121" s="166" t="s">
        <v>61</v>
      </c>
      <c r="E121" s="171"/>
      <c r="F121" s="47">
        <f>G121+H121+I121</f>
        <v>0</v>
      </c>
      <c r="G121" s="48">
        <v>0</v>
      </c>
      <c r="H121" s="48">
        <v>0</v>
      </c>
      <c r="I121" s="49">
        <v>0</v>
      </c>
      <c r="J121" s="47">
        <f>K121+L121+M121</f>
        <v>1</v>
      </c>
      <c r="K121" s="48">
        <v>0</v>
      </c>
      <c r="L121" s="48">
        <v>0</v>
      </c>
      <c r="M121" s="48">
        <v>1</v>
      </c>
      <c r="N121" s="50">
        <f>O121+P121+Q121</f>
        <v>2</v>
      </c>
      <c r="O121" s="48">
        <v>0</v>
      </c>
      <c r="P121" s="48">
        <v>0</v>
      </c>
      <c r="Q121" s="48">
        <v>2</v>
      </c>
      <c r="R121"/>
      <c r="S121"/>
      <c r="T121"/>
      <c r="U121"/>
      <c r="V121"/>
      <c r="W121"/>
    </row>
    <row r="122" spans="2:23" ht="13.5" x14ac:dyDescent="0.25">
      <c r="D122" s="168"/>
      <c r="E122" s="172"/>
      <c r="F122" s="51">
        <f t="shared" ref="F122:Q122" si="33">ROUND(F121/(F$105+F$109+F$107+F$119+F$111+F$113+F$115+F$117+F$121),3)</f>
        <v>0</v>
      </c>
      <c r="G122" s="52">
        <f t="shared" si="33"/>
        <v>0</v>
      </c>
      <c r="H122" s="52">
        <f t="shared" si="33"/>
        <v>0</v>
      </c>
      <c r="I122" s="53">
        <f t="shared" si="33"/>
        <v>0</v>
      </c>
      <c r="J122" s="51">
        <f t="shared" si="33"/>
        <v>2E-3</v>
      </c>
      <c r="K122" s="52">
        <f t="shared" si="33"/>
        <v>0</v>
      </c>
      <c r="L122" s="52">
        <f t="shared" si="33"/>
        <v>0</v>
      </c>
      <c r="M122" s="52">
        <f t="shared" si="33"/>
        <v>2E-3</v>
      </c>
      <c r="N122" s="54">
        <f t="shared" si="33"/>
        <v>3.0000000000000001E-3</v>
      </c>
      <c r="O122" s="52">
        <f t="shared" si="33"/>
        <v>0</v>
      </c>
      <c r="P122" s="52">
        <f t="shared" si="33"/>
        <v>0</v>
      </c>
      <c r="Q122" s="52">
        <f t="shared" si="33"/>
        <v>5.0000000000000001E-3</v>
      </c>
      <c r="R122"/>
      <c r="S122"/>
      <c r="T122"/>
      <c r="U122"/>
      <c r="V122"/>
      <c r="W122"/>
    </row>
    <row r="123" spans="2:23" ht="13.5" x14ac:dyDescent="0.25">
      <c r="D123" s="189" t="s">
        <v>41</v>
      </c>
      <c r="E123" s="190"/>
      <c r="F123" s="47">
        <f t="shared" ref="F123:Q124" si="34">F105+F109+F107+F119+F111+F113+F115+F117+F121</f>
        <v>254</v>
      </c>
      <c r="G123" s="48">
        <f t="shared" si="34"/>
        <v>23</v>
      </c>
      <c r="H123" s="48">
        <f t="shared" si="34"/>
        <v>20</v>
      </c>
      <c r="I123" s="49">
        <f t="shared" si="34"/>
        <v>211</v>
      </c>
      <c r="J123" s="47">
        <f t="shared" si="34"/>
        <v>620</v>
      </c>
      <c r="K123" s="48">
        <f t="shared" si="34"/>
        <v>66</v>
      </c>
      <c r="L123" s="48">
        <f t="shared" si="34"/>
        <v>126</v>
      </c>
      <c r="M123" s="48">
        <f t="shared" si="34"/>
        <v>428</v>
      </c>
      <c r="N123" s="50">
        <f t="shared" si="34"/>
        <v>665</v>
      </c>
      <c r="O123" s="48">
        <f t="shared" si="34"/>
        <v>61</v>
      </c>
      <c r="P123" s="48">
        <f t="shared" si="34"/>
        <v>183</v>
      </c>
      <c r="Q123" s="48">
        <f t="shared" si="34"/>
        <v>421</v>
      </c>
      <c r="R123"/>
      <c r="S123"/>
      <c r="T123"/>
      <c r="U123"/>
      <c r="V123"/>
      <c r="W123"/>
    </row>
    <row r="124" spans="2:23" ht="14" thickBot="1" x14ac:dyDescent="0.3">
      <c r="D124" s="189"/>
      <c r="E124" s="190"/>
      <c r="F124" s="57">
        <f t="shared" si="34"/>
        <v>0.99900000000000022</v>
      </c>
      <c r="G124" s="58">
        <f t="shared" si="34"/>
        <v>0.999</v>
      </c>
      <c r="H124" s="58">
        <f t="shared" si="34"/>
        <v>1.002</v>
      </c>
      <c r="I124" s="59">
        <f t="shared" si="34"/>
        <v>0.99900000000000011</v>
      </c>
      <c r="J124" s="60">
        <f t="shared" si="34"/>
        <v>1.0020000000000002</v>
      </c>
      <c r="K124" s="61">
        <f t="shared" si="34"/>
        <v>1</v>
      </c>
      <c r="L124" s="61">
        <f t="shared" si="34"/>
        <v>1.0030000000000001</v>
      </c>
      <c r="M124" s="61">
        <f t="shared" si="34"/>
        <v>0.99900000000000022</v>
      </c>
      <c r="N124" s="62">
        <f t="shared" si="34"/>
        <v>1.0010000000000001</v>
      </c>
      <c r="O124" s="61">
        <f t="shared" si="34"/>
        <v>1</v>
      </c>
      <c r="P124" s="61">
        <f t="shared" si="34"/>
        <v>1.002</v>
      </c>
      <c r="Q124" s="61">
        <f t="shared" si="34"/>
        <v>0.99800000000000022</v>
      </c>
      <c r="R124"/>
      <c r="S124"/>
      <c r="T124"/>
      <c r="U124"/>
      <c r="V124"/>
      <c r="W124"/>
    </row>
    <row r="125" spans="2:23" ht="13.5" x14ac:dyDescent="0.25"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R125"/>
      <c r="S125"/>
      <c r="T125"/>
      <c r="U125"/>
      <c r="V125"/>
      <c r="W125"/>
    </row>
    <row r="126" spans="2:23" ht="13.5" x14ac:dyDescent="0.25"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R126"/>
      <c r="S126"/>
      <c r="T126"/>
      <c r="U126"/>
      <c r="V126"/>
      <c r="W126"/>
    </row>
    <row r="127" spans="2:23" ht="14" thickBot="1" x14ac:dyDescent="0.3">
      <c r="B127" s="6" t="s">
        <v>62</v>
      </c>
      <c r="F127" s="8"/>
      <c r="J127" s="8"/>
      <c r="R127"/>
      <c r="S127"/>
      <c r="T127"/>
      <c r="U127"/>
      <c r="V127"/>
      <c r="W127"/>
    </row>
    <row r="128" spans="2:23" ht="13.5" x14ac:dyDescent="0.25">
      <c r="D128" s="79"/>
      <c r="E128" s="80"/>
      <c r="F128" s="159" t="s">
        <v>33</v>
      </c>
      <c r="G128" s="178"/>
      <c r="H128" s="178"/>
      <c r="I128" s="179"/>
      <c r="J128" s="186" t="s">
        <v>34</v>
      </c>
      <c r="K128" s="187"/>
      <c r="L128" s="187"/>
      <c r="M128" s="188"/>
      <c r="N128" s="152" t="s">
        <v>35</v>
      </c>
      <c r="O128" s="189"/>
      <c r="P128" s="189"/>
      <c r="Q128" s="189"/>
      <c r="R128"/>
      <c r="S128"/>
      <c r="T128"/>
      <c r="U128"/>
      <c r="V128"/>
      <c r="W128"/>
    </row>
    <row r="129" spans="4:23" ht="13.5" x14ac:dyDescent="0.25">
      <c r="D129" s="81"/>
      <c r="E129" s="82"/>
      <c r="F129" s="10"/>
      <c r="G129" s="11" t="s">
        <v>16</v>
      </c>
      <c r="H129" s="11" t="s">
        <v>17</v>
      </c>
      <c r="I129" s="45" t="s">
        <v>18</v>
      </c>
      <c r="J129" s="10"/>
      <c r="K129" s="11" t="s">
        <v>16</v>
      </c>
      <c r="L129" s="11" t="s">
        <v>17</v>
      </c>
      <c r="M129" s="46" t="s">
        <v>18</v>
      </c>
      <c r="N129" s="15"/>
      <c r="O129" s="11" t="s">
        <v>16</v>
      </c>
      <c r="P129" s="11" t="s">
        <v>17</v>
      </c>
      <c r="Q129" s="46" t="s">
        <v>18</v>
      </c>
      <c r="R129"/>
      <c r="S129"/>
      <c r="T129"/>
      <c r="U129"/>
      <c r="V129"/>
      <c r="W129"/>
    </row>
    <row r="130" spans="4:23" ht="13.5" x14ac:dyDescent="0.25">
      <c r="D130" s="166" t="s">
        <v>63</v>
      </c>
      <c r="E130" s="171"/>
      <c r="F130" s="24">
        <f>G130+H130+I130</f>
        <v>200</v>
      </c>
      <c r="G130" s="48">
        <v>9</v>
      </c>
      <c r="H130" s="48">
        <v>18</v>
      </c>
      <c r="I130" s="49">
        <v>173</v>
      </c>
      <c r="J130" s="24">
        <f>K130+L130+M130</f>
        <v>468</v>
      </c>
      <c r="K130" s="48">
        <v>26</v>
      </c>
      <c r="L130" s="48">
        <v>111</v>
      </c>
      <c r="M130" s="48">
        <v>331</v>
      </c>
      <c r="N130" s="29">
        <f>O130+P130+Q130</f>
        <v>503</v>
      </c>
      <c r="O130" s="48">
        <v>26</v>
      </c>
      <c r="P130" s="48">
        <v>150</v>
      </c>
      <c r="Q130" s="48">
        <v>327</v>
      </c>
      <c r="R130"/>
      <c r="S130"/>
      <c r="T130"/>
      <c r="U130"/>
      <c r="V130"/>
      <c r="W130"/>
    </row>
    <row r="131" spans="4:23" ht="13.5" x14ac:dyDescent="0.25">
      <c r="D131" s="168"/>
      <c r="E131" s="172"/>
      <c r="F131" s="51">
        <f t="shared" ref="F131:Q131" si="35">ROUND(F130/(F$130+F$134+F$132+F$144+F$136+F$138+F$140+F$142+F$146+F$146),3)</f>
        <v>0.79400000000000004</v>
      </c>
      <c r="G131" s="52">
        <f t="shared" si="35"/>
        <v>0.39100000000000001</v>
      </c>
      <c r="H131" s="52">
        <f t="shared" si="35"/>
        <v>0.94699999999999995</v>
      </c>
      <c r="I131" s="53">
        <f t="shared" si="35"/>
        <v>0.82399999999999995</v>
      </c>
      <c r="J131" s="51">
        <f t="shared" si="35"/>
        <v>0.76100000000000001</v>
      </c>
      <c r="K131" s="52">
        <f t="shared" si="35"/>
        <v>0.40600000000000003</v>
      </c>
      <c r="L131" s="52">
        <f t="shared" si="35"/>
        <v>0.89500000000000002</v>
      </c>
      <c r="M131" s="52">
        <f t="shared" si="35"/>
        <v>0.77500000000000002</v>
      </c>
      <c r="N131" s="54">
        <f t="shared" si="35"/>
        <v>0.75900000000000001</v>
      </c>
      <c r="O131" s="52">
        <f t="shared" si="35"/>
        <v>0.433</v>
      </c>
      <c r="P131" s="52">
        <f t="shared" si="35"/>
        <v>0.82</v>
      </c>
      <c r="Q131" s="52">
        <f t="shared" si="35"/>
        <v>0.77900000000000003</v>
      </c>
      <c r="R131"/>
      <c r="S131"/>
      <c r="T131"/>
      <c r="U131"/>
      <c r="V131"/>
      <c r="W131"/>
    </row>
    <row r="132" spans="4:23" ht="13.5" x14ac:dyDescent="0.25">
      <c r="D132" s="166" t="s">
        <v>54</v>
      </c>
      <c r="E132" s="171"/>
      <c r="F132" s="24">
        <f>G132+H132+I132</f>
        <v>14</v>
      </c>
      <c r="G132" s="48">
        <v>3</v>
      </c>
      <c r="H132" s="48">
        <v>1</v>
      </c>
      <c r="I132" s="49">
        <v>10</v>
      </c>
      <c r="J132" s="24">
        <f>K132+L132+M132</f>
        <v>22</v>
      </c>
      <c r="K132" s="48">
        <v>2</v>
      </c>
      <c r="L132" s="48">
        <v>3</v>
      </c>
      <c r="M132" s="48">
        <v>17</v>
      </c>
      <c r="N132" s="29">
        <f>O132+P132+Q132</f>
        <v>45</v>
      </c>
      <c r="O132" s="48">
        <v>6</v>
      </c>
      <c r="P132" s="48">
        <v>8</v>
      </c>
      <c r="Q132" s="48">
        <v>31</v>
      </c>
      <c r="R132"/>
      <c r="S132"/>
      <c r="T132"/>
      <c r="U132"/>
      <c r="V132"/>
      <c r="W132"/>
    </row>
    <row r="133" spans="4:23" ht="13.5" x14ac:dyDescent="0.25">
      <c r="D133" s="168"/>
      <c r="E133" s="172"/>
      <c r="F133" s="51">
        <f t="shared" ref="F133:Q133" si="36">ROUND(F132/(F$130+F$134+F$132+F$144+F$136+F$138+F$140+F$142+F$146+F$146),3)</f>
        <v>5.6000000000000001E-2</v>
      </c>
      <c r="G133" s="52">
        <f t="shared" si="36"/>
        <v>0.13</v>
      </c>
      <c r="H133" s="52">
        <f t="shared" si="36"/>
        <v>5.2999999999999999E-2</v>
      </c>
      <c r="I133" s="53">
        <f t="shared" si="36"/>
        <v>4.8000000000000001E-2</v>
      </c>
      <c r="J133" s="51">
        <f t="shared" si="36"/>
        <v>3.5999999999999997E-2</v>
      </c>
      <c r="K133" s="52">
        <f t="shared" si="36"/>
        <v>3.1E-2</v>
      </c>
      <c r="L133" s="52">
        <f t="shared" si="36"/>
        <v>2.4E-2</v>
      </c>
      <c r="M133" s="52">
        <f t="shared" si="36"/>
        <v>0.04</v>
      </c>
      <c r="N133" s="54">
        <f t="shared" si="36"/>
        <v>6.8000000000000005E-2</v>
      </c>
      <c r="O133" s="52">
        <f t="shared" si="36"/>
        <v>0.1</v>
      </c>
      <c r="P133" s="52">
        <f t="shared" si="36"/>
        <v>4.3999999999999997E-2</v>
      </c>
      <c r="Q133" s="52">
        <f t="shared" si="36"/>
        <v>7.3999999999999996E-2</v>
      </c>
      <c r="R133"/>
      <c r="S133"/>
      <c r="T133"/>
      <c r="U133"/>
      <c r="V133"/>
      <c r="W133"/>
    </row>
    <row r="134" spans="4:23" ht="13.5" x14ac:dyDescent="0.25">
      <c r="D134" s="166" t="s">
        <v>55</v>
      </c>
      <c r="E134" s="171"/>
      <c r="F134" s="24">
        <f>G134+H134+I134</f>
        <v>14</v>
      </c>
      <c r="G134" s="48">
        <v>4</v>
      </c>
      <c r="H134" s="48">
        <v>0</v>
      </c>
      <c r="I134" s="49">
        <v>10</v>
      </c>
      <c r="J134" s="24">
        <f>K134+L134+M134</f>
        <v>49</v>
      </c>
      <c r="K134" s="48">
        <v>15</v>
      </c>
      <c r="L134" s="48">
        <v>5</v>
      </c>
      <c r="M134" s="48">
        <v>29</v>
      </c>
      <c r="N134" s="29">
        <f>O134+P134+Q134</f>
        <v>43</v>
      </c>
      <c r="O134" s="48">
        <v>10</v>
      </c>
      <c r="P134" s="48">
        <v>11</v>
      </c>
      <c r="Q134" s="48">
        <v>22</v>
      </c>
      <c r="R134"/>
      <c r="S134"/>
      <c r="T134"/>
      <c r="U134"/>
      <c r="V134"/>
      <c r="W134"/>
    </row>
    <row r="135" spans="4:23" ht="13.5" x14ac:dyDescent="0.25">
      <c r="D135" s="168"/>
      <c r="E135" s="172"/>
      <c r="F135" s="51">
        <f t="shared" ref="F135:Q135" si="37">ROUND(F134/(F$130+F$134+F$132+F$144+F$136+F$138+F$140+F$142+F$146+F$146),3)</f>
        <v>5.6000000000000001E-2</v>
      </c>
      <c r="G135" s="52">
        <f t="shared" si="37"/>
        <v>0.17399999999999999</v>
      </c>
      <c r="H135" s="52">
        <f t="shared" si="37"/>
        <v>0</v>
      </c>
      <c r="I135" s="53">
        <f t="shared" si="37"/>
        <v>4.8000000000000001E-2</v>
      </c>
      <c r="J135" s="51">
        <f t="shared" si="37"/>
        <v>0.08</v>
      </c>
      <c r="K135" s="52">
        <f t="shared" si="37"/>
        <v>0.23400000000000001</v>
      </c>
      <c r="L135" s="52">
        <f t="shared" si="37"/>
        <v>0.04</v>
      </c>
      <c r="M135" s="52">
        <f t="shared" si="37"/>
        <v>6.8000000000000005E-2</v>
      </c>
      <c r="N135" s="54">
        <f t="shared" si="37"/>
        <v>6.5000000000000002E-2</v>
      </c>
      <c r="O135" s="52">
        <f t="shared" si="37"/>
        <v>0.16700000000000001</v>
      </c>
      <c r="P135" s="52">
        <f t="shared" si="37"/>
        <v>0.06</v>
      </c>
      <c r="Q135" s="52">
        <f t="shared" si="37"/>
        <v>5.1999999999999998E-2</v>
      </c>
      <c r="R135"/>
      <c r="S135"/>
      <c r="T135"/>
      <c r="U135"/>
      <c r="V135"/>
      <c r="W135"/>
    </row>
    <row r="136" spans="4:23" ht="13.5" x14ac:dyDescent="0.25">
      <c r="D136" s="166" t="s">
        <v>56</v>
      </c>
      <c r="E136" s="171"/>
      <c r="F136" s="24">
        <f>G136+H136+I136</f>
        <v>10</v>
      </c>
      <c r="G136" s="48">
        <v>4</v>
      </c>
      <c r="H136" s="48">
        <v>0</v>
      </c>
      <c r="I136" s="49">
        <v>6</v>
      </c>
      <c r="J136" s="24">
        <f>K136+L136+M136</f>
        <v>26</v>
      </c>
      <c r="K136" s="48">
        <v>7</v>
      </c>
      <c r="L136" s="48">
        <v>3</v>
      </c>
      <c r="M136" s="48">
        <v>16</v>
      </c>
      <c r="N136" s="29">
        <f>O136+P136+Q136</f>
        <v>21</v>
      </c>
      <c r="O136" s="48">
        <v>3</v>
      </c>
      <c r="P136" s="48">
        <v>6</v>
      </c>
      <c r="Q136" s="48">
        <v>12</v>
      </c>
      <c r="R136"/>
      <c r="S136"/>
      <c r="T136"/>
      <c r="U136"/>
      <c r="V136"/>
      <c r="W136"/>
    </row>
    <row r="137" spans="4:23" ht="13.5" x14ac:dyDescent="0.25">
      <c r="D137" s="168"/>
      <c r="E137" s="172"/>
      <c r="F137" s="51">
        <f t="shared" ref="F137:Q137" si="38">ROUND(F136/(F$130+F$134+F$132+F$144+F$136+F$138+F$140+F$142+F$146+F$146),3)</f>
        <v>0.04</v>
      </c>
      <c r="G137" s="52">
        <f t="shared" si="38"/>
        <v>0.17399999999999999</v>
      </c>
      <c r="H137" s="52">
        <f t="shared" si="38"/>
        <v>0</v>
      </c>
      <c r="I137" s="53">
        <f t="shared" si="38"/>
        <v>2.9000000000000001E-2</v>
      </c>
      <c r="J137" s="51">
        <f t="shared" si="38"/>
        <v>4.2000000000000003E-2</v>
      </c>
      <c r="K137" s="52">
        <f t="shared" si="38"/>
        <v>0.109</v>
      </c>
      <c r="L137" s="52">
        <f t="shared" si="38"/>
        <v>2.4E-2</v>
      </c>
      <c r="M137" s="52">
        <f t="shared" si="38"/>
        <v>3.6999999999999998E-2</v>
      </c>
      <c r="N137" s="54">
        <f t="shared" si="38"/>
        <v>3.2000000000000001E-2</v>
      </c>
      <c r="O137" s="52">
        <f t="shared" si="38"/>
        <v>0.05</v>
      </c>
      <c r="P137" s="52">
        <f t="shared" si="38"/>
        <v>3.3000000000000002E-2</v>
      </c>
      <c r="Q137" s="52">
        <f t="shared" si="38"/>
        <v>2.9000000000000001E-2</v>
      </c>
      <c r="R137"/>
      <c r="S137"/>
      <c r="T137"/>
      <c r="U137"/>
      <c r="V137"/>
      <c r="W137"/>
    </row>
    <row r="138" spans="4:23" ht="13.5" x14ac:dyDescent="0.25">
      <c r="D138" s="166" t="s">
        <v>57</v>
      </c>
      <c r="E138" s="171"/>
      <c r="F138" s="24">
        <f>G138+H138+I138</f>
        <v>3</v>
      </c>
      <c r="G138" s="48">
        <v>1</v>
      </c>
      <c r="H138" s="48">
        <v>0</v>
      </c>
      <c r="I138" s="49">
        <v>2</v>
      </c>
      <c r="J138" s="24">
        <f>K138+L138+M138</f>
        <v>14</v>
      </c>
      <c r="K138" s="48">
        <v>5</v>
      </c>
      <c r="L138" s="48">
        <v>0</v>
      </c>
      <c r="M138" s="48">
        <v>9</v>
      </c>
      <c r="N138" s="29">
        <f>O138+P138+Q138</f>
        <v>10</v>
      </c>
      <c r="O138" s="48">
        <v>2</v>
      </c>
      <c r="P138" s="48">
        <v>2</v>
      </c>
      <c r="Q138" s="48">
        <v>6</v>
      </c>
      <c r="R138"/>
      <c r="S138"/>
      <c r="T138"/>
      <c r="U138"/>
      <c r="V138"/>
      <c r="W138"/>
    </row>
    <row r="139" spans="4:23" ht="13.5" x14ac:dyDescent="0.25">
      <c r="D139" s="168"/>
      <c r="E139" s="172"/>
      <c r="F139" s="51">
        <f t="shared" ref="F139:Q139" si="39">ROUND(F138/(F$130+F$134+F$132+F$144+F$136+F$138+F$140+F$142+F$146+F$146),3)</f>
        <v>1.2E-2</v>
      </c>
      <c r="G139" s="52">
        <f t="shared" si="39"/>
        <v>4.2999999999999997E-2</v>
      </c>
      <c r="H139" s="52">
        <f t="shared" si="39"/>
        <v>0</v>
      </c>
      <c r="I139" s="53">
        <f t="shared" si="39"/>
        <v>0.01</v>
      </c>
      <c r="J139" s="51">
        <f t="shared" si="39"/>
        <v>2.3E-2</v>
      </c>
      <c r="K139" s="52">
        <f t="shared" si="39"/>
        <v>7.8E-2</v>
      </c>
      <c r="L139" s="52">
        <f t="shared" si="39"/>
        <v>0</v>
      </c>
      <c r="M139" s="52">
        <f t="shared" si="39"/>
        <v>2.1000000000000001E-2</v>
      </c>
      <c r="N139" s="54">
        <f t="shared" si="39"/>
        <v>1.4999999999999999E-2</v>
      </c>
      <c r="O139" s="52">
        <f t="shared" si="39"/>
        <v>3.3000000000000002E-2</v>
      </c>
      <c r="P139" s="52">
        <f t="shared" si="39"/>
        <v>1.0999999999999999E-2</v>
      </c>
      <c r="Q139" s="52">
        <f t="shared" si="39"/>
        <v>1.4E-2</v>
      </c>
      <c r="R139"/>
      <c r="S139"/>
      <c r="T139"/>
      <c r="U139"/>
      <c r="V139"/>
      <c r="W139"/>
    </row>
    <row r="140" spans="4:23" ht="13.5" x14ac:dyDescent="0.25">
      <c r="D140" s="166" t="s">
        <v>58</v>
      </c>
      <c r="E140" s="171"/>
      <c r="F140" s="24">
        <f>G140+H140+I140</f>
        <v>2</v>
      </c>
      <c r="G140" s="48">
        <v>1</v>
      </c>
      <c r="H140" s="48">
        <v>0</v>
      </c>
      <c r="I140" s="49">
        <v>1</v>
      </c>
      <c r="J140" s="24">
        <f>K140+L140+M140</f>
        <v>10</v>
      </c>
      <c r="K140" s="48">
        <v>2</v>
      </c>
      <c r="L140" s="48">
        <v>0</v>
      </c>
      <c r="M140" s="48">
        <v>8</v>
      </c>
      <c r="N140" s="29">
        <f>O140+P140+Q140</f>
        <v>10</v>
      </c>
      <c r="O140" s="48">
        <v>4</v>
      </c>
      <c r="P140" s="48">
        <v>1</v>
      </c>
      <c r="Q140" s="48">
        <v>5</v>
      </c>
      <c r="R140"/>
      <c r="S140"/>
      <c r="T140"/>
      <c r="U140"/>
      <c r="V140"/>
      <c r="W140"/>
    </row>
    <row r="141" spans="4:23" ht="13.5" x14ac:dyDescent="0.25">
      <c r="D141" s="168"/>
      <c r="E141" s="172"/>
      <c r="F141" s="51">
        <f t="shared" ref="F141:Q141" si="40">ROUND(F140/(F$130+F$134+F$132+F$144+F$136+F$138+F$140+F$142+F$146+F$146),3)</f>
        <v>8.0000000000000002E-3</v>
      </c>
      <c r="G141" s="52">
        <f t="shared" si="40"/>
        <v>4.2999999999999997E-2</v>
      </c>
      <c r="H141" s="52">
        <f t="shared" si="40"/>
        <v>0</v>
      </c>
      <c r="I141" s="53">
        <f t="shared" si="40"/>
        <v>5.0000000000000001E-3</v>
      </c>
      <c r="J141" s="51">
        <f t="shared" si="40"/>
        <v>1.6E-2</v>
      </c>
      <c r="K141" s="52">
        <f t="shared" si="40"/>
        <v>3.1E-2</v>
      </c>
      <c r="L141" s="52">
        <f t="shared" si="40"/>
        <v>0</v>
      </c>
      <c r="M141" s="52">
        <f t="shared" si="40"/>
        <v>1.9E-2</v>
      </c>
      <c r="N141" s="54">
        <f t="shared" si="40"/>
        <v>1.4999999999999999E-2</v>
      </c>
      <c r="O141" s="52">
        <f t="shared" si="40"/>
        <v>6.7000000000000004E-2</v>
      </c>
      <c r="P141" s="52">
        <f t="shared" si="40"/>
        <v>5.0000000000000001E-3</v>
      </c>
      <c r="Q141" s="52">
        <f t="shared" si="40"/>
        <v>1.2E-2</v>
      </c>
      <c r="R141"/>
      <c r="S141"/>
      <c r="T141"/>
      <c r="U141"/>
      <c r="V141"/>
      <c r="W141"/>
    </row>
    <row r="142" spans="4:23" ht="13.5" x14ac:dyDescent="0.25">
      <c r="D142" s="166" t="s">
        <v>59</v>
      </c>
      <c r="E142" s="171"/>
      <c r="F142" s="24">
        <f>G142+H142+I142</f>
        <v>1</v>
      </c>
      <c r="G142" s="48">
        <v>0</v>
      </c>
      <c r="H142" s="48">
        <v>0</v>
      </c>
      <c r="I142" s="49">
        <v>1</v>
      </c>
      <c r="J142" s="24">
        <f>K142+L142+M142</f>
        <v>11</v>
      </c>
      <c r="K142" s="48">
        <v>3</v>
      </c>
      <c r="L142" s="48">
        <v>1</v>
      </c>
      <c r="M142" s="48">
        <v>7</v>
      </c>
      <c r="N142" s="29">
        <f>O142+P142+Q142</f>
        <v>7</v>
      </c>
      <c r="O142" s="48">
        <v>2</v>
      </c>
      <c r="P142" s="48">
        <v>1</v>
      </c>
      <c r="Q142" s="48">
        <v>4</v>
      </c>
      <c r="R142"/>
      <c r="S142"/>
      <c r="T142"/>
      <c r="U142"/>
      <c r="V142"/>
      <c r="W142"/>
    </row>
    <row r="143" spans="4:23" ht="13.5" x14ac:dyDescent="0.25">
      <c r="D143" s="168"/>
      <c r="E143" s="172"/>
      <c r="F143" s="51">
        <f t="shared" ref="F143:Q143" si="41">ROUND(F142/(F$130+F$134+F$132+F$144+F$136+F$138+F$140+F$142+F$146+F$146),3)</f>
        <v>4.0000000000000001E-3</v>
      </c>
      <c r="G143" s="52">
        <f t="shared" si="41"/>
        <v>0</v>
      </c>
      <c r="H143" s="52">
        <f t="shared" si="41"/>
        <v>0</v>
      </c>
      <c r="I143" s="53">
        <f t="shared" si="41"/>
        <v>5.0000000000000001E-3</v>
      </c>
      <c r="J143" s="51">
        <f t="shared" si="41"/>
        <v>1.7999999999999999E-2</v>
      </c>
      <c r="K143" s="52">
        <f t="shared" si="41"/>
        <v>4.7E-2</v>
      </c>
      <c r="L143" s="52">
        <f t="shared" si="41"/>
        <v>8.0000000000000002E-3</v>
      </c>
      <c r="M143" s="52">
        <f t="shared" si="41"/>
        <v>1.6E-2</v>
      </c>
      <c r="N143" s="54">
        <f t="shared" si="41"/>
        <v>1.0999999999999999E-2</v>
      </c>
      <c r="O143" s="52">
        <f t="shared" si="41"/>
        <v>3.3000000000000002E-2</v>
      </c>
      <c r="P143" s="52">
        <f t="shared" si="41"/>
        <v>5.0000000000000001E-3</v>
      </c>
      <c r="Q143" s="52">
        <f t="shared" si="41"/>
        <v>0.01</v>
      </c>
      <c r="R143"/>
      <c r="S143"/>
      <c r="T143"/>
      <c r="U143"/>
      <c r="V143"/>
      <c r="W143"/>
    </row>
    <row r="144" spans="4:23" ht="13.5" x14ac:dyDescent="0.25">
      <c r="D144" s="218" t="s">
        <v>60</v>
      </c>
      <c r="E144" s="219"/>
      <c r="F144" s="24">
        <f>G144+H144+I144</f>
        <v>8</v>
      </c>
      <c r="G144" s="48">
        <v>1</v>
      </c>
      <c r="H144" s="48">
        <v>0</v>
      </c>
      <c r="I144" s="49">
        <v>7</v>
      </c>
      <c r="J144" s="24">
        <f>K144+L144+M144</f>
        <v>15</v>
      </c>
      <c r="K144" s="48">
        <v>4</v>
      </c>
      <c r="L144" s="48">
        <v>1</v>
      </c>
      <c r="M144" s="48">
        <v>10</v>
      </c>
      <c r="N144" s="29">
        <f>O144+P144+Q144</f>
        <v>20</v>
      </c>
      <c r="O144" s="48">
        <v>7</v>
      </c>
      <c r="P144" s="48">
        <v>2</v>
      </c>
      <c r="Q144" s="48">
        <v>11</v>
      </c>
      <c r="R144"/>
      <c r="S144"/>
      <c r="T144"/>
      <c r="U144"/>
      <c r="V144"/>
      <c r="W144"/>
    </row>
    <row r="145" spans="2:26" ht="13.5" x14ac:dyDescent="0.25">
      <c r="D145" s="220"/>
      <c r="E145" s="221"/>
      <c r="F145" s="51">
        <f t="shared" ref="F145:Q145" si="42">ROUND(F144/(F$130+F$134+F$132+F$144+F$136+F$138+F$140+F$142+F$146+F$146),3)</f>
        <v>3.2000000000000001E-2</v>
      </c>
      <c r="G145" s="52">
        <f t="shared" si="42"/>
        <v>4.2999999999999997E-2</v>
      </c>
      <c r="H145" s="52">
        <f t="shared" si="42"/>
        <v>0</v>
      </c>
      <c r="I145" s="53">
        <f t="shared" si="42"/>
        <v>3.3000000000000002E-2</v>
      </c>
      <c r="J145" s="51">
        <f t="shared" si="42"/>
        <v>2.4E-2</v>
      </c>
      <c r="K145" s="52">
        <f t="shared" si="42"/>
        <v>6.3E-2</v>
      </c>
      <c r="L145" s="52">
        <f t="shared" si="42"/>
        <v>8.0000000000000002E-3</v>
      </c>
      <c r="M145" s="52">
        <f t="shared" si="42"/>
        <v>2.3E-2</v>
      </c>
      <c r="N145" s="54">
        <f t="shared" si="42"/>
        <v>0.03</v>
      </c>
      <c r="O145" s="52">
        <f t="shared" si="42"/>
        <v>0.11700000000000001</v>
      </c>
      <c r="P145" s="52">
        <f t="shared" si="42"/>
        <v>1.0999999999999999E-2</v>
      </c>
      <c r="Q145" s="52">
        <f t="shared" si="42"/>
        <v>2.5999999999999999E-2</v>
      </c>
      <c r="R145"/>
      <c r="S145"/>
      <c r="T145"/>
      <c r="U145"/>
      <c r="V145"/>
      <c r="W145"/>
    </row>
    <row r="146" spans="2:26" ht="13.5" x14ac:dyDescent="0.25">
      <c r="D146" s="166" t="s">
        <v>64</v>
      </c>
      <c r="E146" s="171"/>
      <c r="F146" s="24">
        <f>G146+H146+I146</f>
        <v>0</v>
      </c>
      <c r="G146" s="48">
        <v>0</v>
      </c>
      <c r="H146" s="48">
        <v>0</v>
      </c>
      <c r="I146" s="49">
        <v>0</v>
      </c>
      <c r="J146" s="24">
        <f>K146+L146+M146</f>
        <v>0</v>
      </c>
      <c r="K146" s="48">
        <v>0</v>
      </c>
      <c r="L146" s="48">
        <v>0</v>
      </c>
      <c r="M146" s="48">
        <v>0</v>
      </c>
      <c r="N146" s="29">
        <f>O146+P146+Q146</f>
        <v>2</v>
      </c>
      <c r="O146" s="48">
        <v>0</v>
      </c>
      <c r="P146" s="48">
        <v>1</v>
      </c>
      <c r="Q146" s="48">
        <v>1</v>
      </c>
      <c r="R146"/>
      <c r="S146"/>
      <c r="T146"/>
      <c r="U146"/>
      <c r="V146"/>
      <c r="W146"/>
    </row>
    <row r="147" spans="2:26" ht="13.5" x14ac:dyDescent="0.25">
      <c r="D147" s="168"/>
      <c r="E147" s="172"/>
      <c r="F147" s="51">
        <f t="shared" ref="F147:Q147" si="43">ROUND(F146/(F$130+F$134+F$132+F$144+F$136+F$138+F$140+F$142+F$146+F$146),3)</f>
        <v>0</v>
      </c>
      <c r="G147" s="52">
        <f t="shared" si="43"/>
        <v>0</v>
      </c>
      <c r="H147" s="52">
        <f t="shared" si="43"/>
        <v>0</v>
      </c>
      <c r="I147" s="53">
        <f t="shared" si="43"/>
        <v>0</v>
      </c>
      <c r="J147" s="51">
        <f t="shared" si="43"/>
        <v>0</v>
      </c>
      <c r="K147" s="52">
        <f t="shared" si="43"/>
        <v>0</v>
      </c>
      <c r="L147" s="52">
        <f t="shared" si="43"/>
        <v>0</v>
      </c>
      <c r="M147" s="52">
        <f t="shared" si="43"/>
        <v>0</v>
      </c>
      <c r="N147" s="54">
        <f t="shared" si="43"/>
        <v>3.0000000000000001E-3</v>
      </c>
      <c r="O147" s="52">
        <f t="shared" si="43"/>
        <v>0</v>
      </c>
      <c r="P147" s="52">
        <f t="shared" si="43"/>
        <v>5.0000000000000001E-3</v>
      </c>
      <c r="Q147" s="52">
        <f t="shared" si="43"/>
        <v>2E-3</v>
      </c>
      <c r="R147"/>
      <c r="S147"/>
      <c r="T147"/>
      <c r="U147"/>
      <c r="V147"/>
      <c r="W147"/>
    </row>
    <row r="148" spans="2:26" ht="13.5" x14ac:dyDescent="0.25">
      <c r="D148" s="189" t="s">
        <v>41</v>
      </c>
      <c r="E148" s="190"/>
      <c r="F148" s="83">
        <f t="shared" ref="F148:Q149" si="44">F130+F134+F132+F144+F136+F138+F140+F142+F146</f>
        <v>252</v>
      </c>
      <c r="G148" s="84">
        <f t="shared" si="44"/>
        <v>23</v>
      </c>
      <c r="H148" s="84">
        <f t="shared" si="44"/>
        <v>19</v>
      </c>
      <c r="I148" s="85">
        <f t="shared" si="44"/>
        <v>210</v>
      </c>
      <c r="J148" s="83">
        <f t="shared" si="44"/>
        <v>615</v>
      </c>
      <c r="K148" s="84">
        <f t="shared" si="44"/>
        <v>64</v>
      </c>
      <c r="L148" s="84">
        <f t="shared" si="44"/>
        <v>124</v>
      </c>
      <c r="M148" s="84">
        <f t="shared" si="44"/>
        <v>427</v>
      </c>
      <c r="N148" s="86">
        <f t="shared" si="44"/>
        <v>661</v>
      </c>
      <c r="O148" s="84">
        <f t="shared" si="44"/>
        <v>60</v>
      </c>
      <c r="P148" s="84">
        <f t="shared" si="44"/>
        <v>182</v>
      </c>
      <c r="Q148" s="84">
        <f t="shared" si="44"/>
        <v>419</v>
      </c>
      <c r="R148"/>
      <c r="S148"/>
      <c r="T148"/>
      <c r="U148"/>
      <c r="V148"/>
      <c r="W148"/>
      <c r="X148"/>
      <c r="Y148"/>
      <c r="Z148"/>
    </row>
    <row r="149" spans="2:26" ht="14" thickBot="1" x14ac:dyDescent="0.3">
      <c r="D149" s="189"/>
      <c r="E149" s="190"/>
      <c r="F149" s="57">
        <f t="shared" si="44"/>
        <v>1.0020000000000002</v>
      </c>
      <c r="G149" s="58">
        <f t="shared" si="44"/>
        <v>0.998</v>
      </c>
      <c r="H149" s="58">
        <f t="shared" si="44"/>
        <v>1</v>
      </c>
      <c r="I149" s="59">
        <f t="shared" si="44"/>
        <v>1.002</v>
      </c>
      <c r="J149" s="60">
        <f t="shared" si="44"/>
        <v>1</v>
      </c>
      <c r="K149" s="61">
        <f t="shared" si="44"/>
        <v>0.999</v>
      </c>
      <c r="L149" s="61">
        <f t="shared" si="44"/>
        <v>0.99900000000000011</v>
      </c>
      <c r="M149" s="61">
        <f t="shared" si="44"/>
        <v>0.99900000000000011</v>
      </c>
      <c r="N149" s="62">
        <f t="shared" si="44"/>
        <v>0.99800000000000022</v>
      </c>
      <c r="O149" s="61">
        <f t="shared" si="44"/>
        <v>1</v>
      </c>
      <c r="P149" s="61">
        <f t="shared" si="44"/>
        <v>0.99399999999999999</v>
      </c>
      <c r="Q149" s="61">
        <f t="shared" si="44"/>
        <v>0.99800000000000011</v>
      </c>
      <c r="R149"/>
      <c r="S149"/>
      <c r="T149"/>
      <c r="U149"/>
      <c r="V149"/>
      <c r="W149"/>
      <c r="X149"/>
      <c r="Y149"/>
      <c r="Z149"/>
    </row>
    <row r="150" spans="2:26" ht="13.5" x14ac:dyDescent="0.25">
      <c r="D150" s="131"/>
      <c r="E150" s="131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/>
      <c r="S150"/>
      <c r="T150"/>
      <c r="U150"/>
      <c r="V150"/>
      <c r="W150"/>
      <c r="X150"/>
      <c r="Y150"/>
      <c r="Z150"/>
    </row>
    <row r="151" spans="2:26" ht="13.5" x14ac:dyDescent="0.25">
      <c r="D151" s="9"/>
      <c r="E151" s="9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/>
      <c r="S151"/>
      <c r="T151"/>
      <c r="U151"/>
      <c r="V151"/>
      <c r="W151"/>
      <c r="X151"/>
      <c r="Y151"/>
      <c r="Z151"/>
    </row>
    <row r="152" spans="2:26" ht="14" thickBot="1" x14ac:dyDescent="0.3">
      <c r="B152" s="6" t="s">
        <v>65</v>
      </c>
      <c r="G152" s="8"/>
      <c r="R152"/>
      <c r="S152"/>
      <c r="T152"/>
      <c r="U152"/>
      <c r="V152"/>
      <c r="W152"/>
      <c r="X152"/>
      <c r="Y152"/>
      <c r="Z152"/>
    </row>
    <row r="153" spans="2:26" ht="13.5" x14ac:dyDescent="0.25">
      <c r="D153" s="79"/>
      <c r="E153" s="80"/>
      <c r="F153" s="159" t="s">
        <v>13</v>
      </c>
      <c r="G153" s="160"/>
      <c r="H153" s="160"/>
      <c r="I153" s="161"/>
      <c r="J153" s="204"/>
      <c r="K153" s="204"/>
      <c r="L153" s="204"/>
      <c r="M153" s="204"/>
      <c r="N153" s="204"/>
      <c r="O153" s="204"/>
      <c r="P153" s="204"/>
      <c r="Q153" s="204"/>
      <c r="R153"/>
      <c r="S153"/>
      <c r="T153"/>
      <c r="U153"/>
      <c r="V153"/>
      <c r="W153"/>
      <c r="X153"/>
      <c r="Y153"/>
      <c r="Z153"/>
    </row>
    <row r="154" spans="2:26" ht="13.5" x14ac:dyDescent="0.25">
      <c r="D154" s="81"/>
      <c r="E154" s="82"/>
      <c r="F154" s="10"/>
      <c r="G154" s="107" t="s">
        <v>16</v>
      </c>
      <c r="H154" s="107" t="s">
        <v>17</v>
      </c>
      <c r="I154" s="45" t="s">
        <v>18</v>
      </c>
      <c r="J154" s="9"/>
      <c r="K154" s="87"/>
      <c r="L154" s="87"/>
      <c r="M154" s="87"/>
      <c r="N154" s="9"/>
      <c r="O154" s="87"/>
      <c r="P154" s="87"/>
      <c r="Q154" s="87"/>
      <c r="R154"/>
      <c r="S154"/>
      <c r="T154"/>
      <c r="U154"/>
      <c r="V154"/>
      <c r="W154"/>
      <c r="X154"/>
      <c r="Y154"/>
      <c r="Z154"/>
    </row>
    <row r="155" spans="2:26" ht="13.5" x14ac:dyDescent="0.25">
      <c r="D155" s="166" t="s">
        <v>66</v>
      </c>
      <c r="E155" s="171"/>
      <c r="F155" s="47">
        <f>G155+H155+I155</f>
        <v>169</v>
      </c>
      <c r="G155" s="48">
        <f>G157+G159+G161+G163+G165+G167+G169+G171+G173</f>
        <v>17</v>
      </c>
      <c r="H155" s="48">
        <f>H157+H159+H161+H163+H165+H167+H169+H171+H173</f>
        <v>13</v>
      </c>
      <c r="I155" s="49">
        <f>I157+I159+I161+I163+I165+I167+I169+I171+I173</f>
        <v>139</v>
      </c>
      <c r="J155" s="56"/>
      <c r="K155" s="56"/>
      <c r="L155" s="56"/>
      <c r="M155" s="56"/>
      <c r="N155" s="56"/>
      <c r="O155" s="56"/>
      <c r="P155" s="56"/>
      <c r="Q155" s="56"/>
      <c r="R155"/>
      <c r="S155"/>
      <c r="T155"/>
      <c r="U155"/>
      <c r="V155"/>
      <c r="W155"/>
      <c r="X155"/>
      <c r="Y155"/>
      <c r="Z155"/>
    </row>
    <row r="156" spans="2:26" ht="13.5" x14ac:dyDescent="0.25">
      <c r="D156" s="207"/>
      <c r="E156" s="208"/>
      <c r="F156" s="51">
        <f>ROUND(F155/(F$155+F$175),3)</f>
        <v>0.66800000000000004</v>
      </c>
      <c r="G156" s="52">
        <f>ROUND(G155/(G$155+G$175),3)</f>
        <v>0.73899999999999999</v>
      </c>
      <c r="H156" s="52">
        <f>ROUND(H155/(H$155+H$175),3)</f>
        <v>0.65</v>
      </c>
      <c r="I156" s="53">
        <f>ROUND(I155/(I$155+I$175),3)</f>
        <v>0.66200000000000003</v>
      </c>
      <c r="J156" s="44"/>
      <c r="K156" s="44"/>
      <c r="L156" s="44"/>
      <c r="M156" s="44"/>
      <c r="N156" s="44"/>
      <c r="O156" s="44"/>
      <c r="P156" s="44"/>
      <c r="Q156" s="44"/>
      <c r="R156"/>
      <c r="S156"/>
      <c r="T156"/>
      <c r="U156"/>
      <c r="V156"/>
      <c r="W156"/>
      <c r="X156"/>
      <c r="Y156"/>
      <c r="Z156"/>
    </row>
    <row r="157" spans="2:26" ht="13.5" x14ac:dyDescent="0.25">
      <c r="D157" s="88"/>
      <c r="E157" s="201" t="s">
        <v>67</v>
      </c>
      <c r="F157" s="47">
        <f>G157+H157+I157</f>
        <v>139</v>
      </c>
      <c r="G157" s="48">
        <v>8</v>
      </c>
      <c r="H157" s="48">
        <v>9</v>
      </c>
      <c r="I157" s="49">
        <v>122</v>
      </c>
      <c r="J157" s="56"/>
      <c r="K157" s="56"/>
      <c r="L157" s="56"/>
      <c r="M157" s="56"/>
      <c r="N157" s="56"/>
      <c r="O157" s="56"/>
      <c r="P157" s="56"/>
      <c r="Q157" s="56"/>
      <c r="R157"/>
      <c r="S157"/>
      <c r="T157"/>
      <c r="U157"/>
      <c r="V157"/>
      <c r="W157"/>
      <c r="X157"/>
      <c r="Y157"/>
      <c r="Z157"/>
    </row>
    <row r="158" spans="2:26" ht="13.5" x14ac:dyDescent="0.25">
      <c r="D158" s="88"/>
      <c r="E158" s="201"/>
      <c r="F158" s="51">
        <f>ROUND(F157/F155,3)</f>
        <v>0.82199999999999995</v>
      </c>
      <c r="G158" s="52">
        <f>ROUND(G157/G155,3)</f>
        <v>0.47099999999999997</v>
      </c>
      <c r="H158" s="52">
        <f>ROUND(H157/H155,3)</f>
        <v>0.69199999999999995</v>
      </c>
      <c r="I158" s="53">
        <f>ROUND(I157/I155,3)</f>
        <v>0.878</v>
      </c>
      <c r="J158" s="44"/>
      <c r="K158" s="44"/>
      <c r="L158" s="44"/>
      <c r="M158" s="44"/>
      <c r="N158" s="44"/>
      <c r="O158" s="44"/>
      <c r="P158" s="44"/>
      <c r="Q158" s="44"/>
      <c r="R158"/>
      <c r="S158"/>
      <c r="T158"/>
      <c r="U158"/>
      <c r="V158"/>
      <c r="W158"/>
      <c r="X158"/>
      <c r="Y158"/>
      <c r="Z158"/>
    </row>
    <row r="159" spans="2:26" ht="13.5" x14ac:dyDescent="0.25">
      <c r="D159" s="88"/>
      <c r="E159" s="201" t="s">
        <v>68</v>
      </c>
      <c r="F159" s="47">
        <f>G159+H159+I159</f>
        <v>3</v>
      </c>
      <c r="G159" s="48">
        <v>2</v>
      </c>
      <c r="H159" s="48">
        <v>0</v>
      </c>
      <c r="I159" s="49">
        <v>1</v>
      </c>
      <c r="J159" s="56"/>
      <c r="K159" s="56"/>
      <c r="L159" s="56"/>
      <c r="M159" s="56"/>
      <c r="N159" s="56"/>
      <c r="O159" s="56"/>
      <c r="P159" s="56"/>
      <c r="Q159" s="56"/>
      <c r="R159"/>
      <c r="S159"/>
      <c r="T159"/>
      <c r="U159"/>
      <c r="V159"/>
      <c r="W159"/>
      <c r="X159"/>
      <c r="Y159"/>
      <c r="Z159"/>
    </row>
    <row r="160" spans="2:26" ht="13.5" x14ac:dyDescent="0.25">
      <c r="D160" s="88"/>
      <c r="E160" s="201"/>
      <c r="F160" s="51">
        <f>ROUND(F159/F155,3)</f>
        <v>1.7999999999999999E-2</v>
      </c>
      <c r="G160" s="52">
        <f>ROUND(G159/G155,3)</f>
        <v>0.11799999999999999</v>
      </c>
      <c r="H160" s="52">
        <f>ROUND(H159/H155,3)</f>
        <v>0</v>
      </c>
      <c r="I160" s="53">
        <f>ROUND(I159/I155,3)</f>
        <v>7.0000000000000001E-3</v>
      </c>
      <c r="J160" s="44"/>
      <c r="K160" s="44"/>
      <c r="L160" s="44"/>
      <c r="M160" s="44"/>
      <c r="N160" s="44"/>
      <c r="O160" s="44"/>
      <c r="P160" s="44"/>
      <c r="Q160" s="44"/>
      <c r="R160"/>
      <c r="S160"/>
      <c r="T160"/>
      <c r="U160"/>
      <c r="V160"/>
      <c r="W160"/>
      <c r="X160"/>
      <c r="Y160"/>
      <c r="Z160"/>
    </row>
    <row r="161" spans="4:26" ht="13.5" x14ac:dyDescent="0.25">
      <c r="D161" s="88"/>
      <c r="E161" s="201" t="s">
        <v>69</v>
      </c>
      <c r="F161" s="47">
        <f>G161+H161+I161</f>
        <v>12</v>
      </c>
      <c r="G161" s="48">
        <v>3</v>
      </c>
      <c r="H161" s="48">
        <v>2</v>
      </c>
      <c r="I161" s="49">
        <v>7</v>
      </c>
      <c r="J161" s="56"/>
      <c r="K161" s="56"/>
      <c r="L161" s="56"/>
      <c r="M161" s="56"/>
      <c r="N161" s="56"/>
      <c r="O161" s="56"/>
      <c r="P161" s="56"/>
      <c r="Q161" s="56"/>
      <c r="R161"/>
      <c r="S161"/>
      <c r="T161"/>
      <c r="U161"/>
      <c r="V161"/>
      <c r="W161"/>
      <c r="X161"/>
      <c r="Y161"/>
      <c r="Z161"/>
    </row>
    <row r="162" spans="4:26" ht="13.5" x14ac:dyDescent="0.25">
      <c r="D162" s="88"/>
      <c r="E162" s="201"/>
      <c r="F162" s="51">
        <f>ROUND(F161/F155,3)</f>
        <v>7.0999999999999994E-2</v>
      </c>
      <c r="G162" s="52">
        <f>ROUND(G161/G155,3)</f>
        <v>0.17599999999999999</v>
      </c>
      <c r="H162" s="52">
        <f>ROUND(H161/H155,3)</f>
        <v>0.154</v>
      </c>
      <c r="I162" s="53">
        <f>ROUND(I161/I155,3)</f>
        <v>0.05</v>
      </c>
      <c r="J162" s="44"/>
      <c r="K162" s="44"/>
      <c r="L162" s="44"/>
      <c r="M162" s="44"/>
      <c r="N162" s="44"/>
      <c r="O162" s="44"/>
      <c r="P162" s="44"/>
      <c r="Q162" s="44"/>
      <c r="R162"/>
      <c r="S162"/>
      <c r="T162"/>
      <c r="U162"/>
      <c r="V162"/>
      <c r="W162"/>
      <c r="X162"/>
      <c r="Y162"/>
      <c r="Z162"/>
    </row>
    <row r="163" spans="4:26" ht="13.5" x14ac:dyDescent="0.25">
      <c r="D163" s="88"/>
      <c r="E163" s="201" t="s">
        <v>70</v>
      </c>
      <c r="F163" s="47">
        <f>G163+H163+I163</f>
        <v>6</v>
      </c>
      <c r="G163" s="48">
        <v>1</v>
      </c>
      <c r="H163" s="48">
        <v>1</v>
      </c>
      <c r="I163" s="49">
        <v>4</v>
      </c>
      <c r="J163" s="56"/>
      <c r="K163" s="56"/>
      <c r="L163" s="56"/>
      <c r="M163" s="56"/>
      <c r="N163" s="56"/>
      <c r="O163" s="56"/>
      <c r="P163" s="56"/>
      <c r="Q163" s="56"/>
      <c r="R163"/>
      <c r="S163"/>
      <c r="T163"/>
      <c r="U163"/>
      <c r="V163"/>
      <c r="W163"/>
      <c r="X163"/>
      <c r="Y163"/>
      <c r="Z163"/>
    </row>
    <row r="164" spans="4:26" ht="13.5" x14ac:dyDescent="0.25">
      <c r="D164" s="88"/>
      <c r="E164" s="201"/>
      <c r="F164" s="51">
        <f>ROUND(F163/F155,3)</f>
        <v>3.5999999999999997E-2</v>
      </c>
      <c r="G164" s="52">
        <f>ROUND(G163/G155,3)</f>
        <v>5.8999999999999997E-2</v>
      </c>
      <c r="H164" s="52">
        <f>ROUND(H163/H155,3)</f>
        <v>7.6999999999999999E-2</v>
      </c>
      <c r="I164" s="53">
        <f>ROUND(I163/I155,3)</f>
        <v>2.9000000000000001E-2</v>
      </c>
      <c r="J164" s="44"/>
      <c r="K164" s="44"/>
      <c r="L164" s="44"/>
      <c r="M164" s="44"/>
      <c r="N164" s="44"/>
      <c r="O164" s="44"/>
      <c r="P164" s="44"/>
      <c r="Q164" s="44"/>
      <c r="R164"/>
      <c r="S164"/>
      <c r="T164"/>
      <c r="U164"/>
      <c r="V164"/>
      <c r="W164"/>
      <c r="X164"/>
      <c r="Y164"/>
      <c r="Z164"/>
    </row>
    <row r="165" spans="4:26" ht="13.5" x14ac:dyDescent="0.25">
      <c r="D165" s="88"/>
      <c r="E165" s="201" t="s">
        <v>71</v>
      </c>
      <c r="F165" s="47">
        <f>G165+H165+I165</f>
        <v>3</v>
      </c>
      <c r="G165" s="48">
        <v>1</v>
      </c>
      <c r="H165" s="48">
        <v>1</v>
      </c>
      <c r="I165" s="49">
        <v>1</v>
      </c>
      <c r="J165" s="56"/>
      <c r="K165" s="56"/>
      <c r="L165" s="56"/>
      <c r="M165" s="56"/>
      <c r="N165" s="56"/>
      <c r="O165" s="56"/>
      <c r="P165" s="56"/>
      <c r="Q165" s="56"/>
      <c r="R165"/>
      <c r="S165"/>
      <c r="T165"/>
      <c r="U165"/>
      <c r="V165"/>
      <c r="W165"/>
      <c r="X165"/>
      <c r="Y165"/>
      <c r="Z165"/>
    </row>
    <row r="166" spans="4:26" ht="13.5" x14ac:dyDescent="0.25">
      <c r="D166" s="88"/>
      <c r="E166" s="201"/>
      <c r="F166" s="51">
        <f>ROUND(F165/F155,3)</f>
        <v>1.7999999999999999E-2</v>
      </c>
      <c r="G166" s="52">
        <f>ROUND(G165/G155,3)</f>
        <v>5.8999999999999997E-2</v>
      </c>
      <c r="H166" s="52">
        <f>ROUND(H165/H155,3)</f>
        <v>7.6999999999999999E-2</v>
      </c>
      <c r="I166" s="53">
        <f>ROUND(I165/I155,3)</f>
        <v>7.0000000000000001E-3</v>
      </c>
      <c r="J166" s="44"/>
      <c r="K166" s="44"/>
      <c r="L166" s="44"/>
      <c r="M166" s="44"/>
      <c r="N166" s="44"/>
      <c r="O166" s="44"/>
      <c r="P166" s="44"/>
      <c r="Q166" s="44"/>
      <c r="R166"/>
      <c r="S166"/>
      <c r="T166"/>
      <c r="U166"/>
      <c r="V166"/>
      <c r="W166"/>
      <c r="X166"/>
      <c r="Y166"/>
      <c r="Z166"/>
    </row>
    <row r="167" spans="4:26" ht="13.5" x14ac:dyDescent="0.25">
      <c r="D167" s="88"/>
      <c r="E167" s="201" t="s">
        <v>72</v>
      </c>
      <c r="F167" s="47">
        <f>G167+H167+I167</f>
        <v>0</v>
      </c>
      <c r="G167" s="48">
        <v>0</v>
      </c>
      <c r="H167" s="48">
        <v>0</v>
      </c>
      <c r="I167" s="49">
        <v>0</v>
      </c>
      <c r="J167" s="44"/>
      <c r="K167" s="44"/>
      <c r="L167" s="44"/>
      <c r="M167" s="44"/>
      <c r="N167" s="44"/>
      <c r="O167" s="44"/>
      <c r="P167" s="44"/>
      <c r="Q167" s="44"/>
      <c r="R167"/>
      <c r="S167"/>
      <c r="T167"/>
      <c r="U167"/>
      <c r="V167"/>
      <c r="W167"/>
      <c r="X167"/>
      <c r="Y167"/>
      <c r="Z167"/>
    </row>
    <row r="168" spans="4:26" ht="13.5" x14ac:dyDescent="0.25">
      <c r="D168" s="88"/>
      <c r="E168" s="201"/>
      <c r="F168" s="51">
        <f>ROUND(F167/F155,3)</f>
        <v>0</v>
      </c>
      <c r="G168" s="52">
        <f>ROUND(G167/G155,3)</f>
        <v>0</v>
      </c>
      <c r="H168" s="52">
        <f>ROUND(H167/H155,3)</f>
        <v>0</v>
      </c>
      <c r="I168" s="53">
        <f>ROUND(I167/I155,3)</f>
        <v>0</v>
      </c>
      <c r="J168" s="44"/>
      <c r="K168" s="44"/>
      <c r="L168" s="44"/>
      <c r="M168" s="44"/>
      <c r="N168" s="44"/>
      <c r="O168" s="44"/>
      <c r="P168" s="44"/>
      <c r="Q168" s="44"/>
      <c r="R168"/>
      <c r="S168"/>
      <c r="T168"/>
      <c r="U168"/>
      <c r="V168"/>
      <c r="W168"/>
      <c r="X168"/>
      <c r="Y168"/>
      <c r="Z168"/>
    </row>
    <row r="169" spans="4:26" ht="13.5" x14ac:dyDescent="0.25">
      <c r="D169" s="88"/>
      <c r="E169" s="202" t="s">
        <v>73</v>
      </c>
      <c r="F169" s="47">
        <f>G169+H169+I169</f>
        <v>0</v>
      </c>
      <c r="G169" s="48">
        <v>0</v>
      </c>
      <c r="H169" s="48">
        <v>0</v>
      </c>
      <c r="I169" s="49">
        <v>0</v>
      </c>
      <c r="J169" s="44"/>
      <c r="K169" s="44"/>
      <c r="L169" s="44"/>
      <c r="M169" s="44"/>
      <c r="N169" s="44"/>
      <c r="O169" s="44"/>
      <c r="P169" s="44"/>
      <c r="Q169" s="44"/>
      <c r="R169"/>
      <c r="S169"/>
      <c r="T169"/>
      <c r="U169"/>
      <c r="V169"/>
      <c r="W169"/>
      <c r="X169"/>
      <c r="Y169"/>
      <c r="Z169"/>
    </row>
    <row r="170" spans="4:26" ht="13.5" x14ac:dyDescent="0.25">
      <c r="D170" s="88"/>
      <c r="E170" s="203"/>
      <c r="F170" s="51">
        <f>ROUND(F169/F155,3)</f>
        <v>0</v>
      </c>
      <c r="G170" s="52">
        <f>ROUND(G169/G155,3)</f>
        <v>0</v>
      </c>
      <c r="H170" s="52">
        <f>ROUND(H169/H155,3)</f>
        <v>0</v>
      </c>
      <c r="I170" s="53">
        <f>ROUND(I169/I155,3)</f>
        <v>0</v>
      </c>
      <c r="J170" s="44"/>
      <c r="K170" s="44"/>
      <c r="L170" s="44"/>
      <c r="M170" s="44"/>
      <c r="N170" s="44"/>
      <c r="O170" s="44"/>
      <c r="P170" s="44"/>
      <c r="Q170" s="44"/>
      <c r="R170"/>
      <c r="S170"/>
      <c r="T170"/>
      <c r="U170"/>
      <c r="V170"/>
      <c r="W170"/>
      <c r="X170"/>
      <c r="Y170"/>
      <c r="Z170"/>
    </row>
    <row r="171" spans="4:26" ht="13.5" x14ac:dyDescent="0.25">
      <c r="D171" s="88"/>
      <c r="E171" s="205" t="s">
        <v>74</v>
      </c>
      <c r="F171" s="47">
        <f t="shared" ref="F171" si="45">G171+H171+I171</f>
        <v>6</v>
      </c>
      <c r="G171" s="48">
        <v>2</v>
      </c>
      <c r="H171" s="48">
        <v>0</v>
      </c>
      <c r="I171" s="49">
        <v>4</v>
      </c>
      <c r="J171" s="44"/>
      <c r="K171" s="44"/>
      <c r="L171" s="44"/>
      <c r="M171" s="44"/>
      <c r="N171" s="44"/>
      <c r="O171" s="44"/>
      <c r="P171" s="44"/>
      <c r="Q171" s="44"/>
      <c r="R171" s="44"/>
      <c r="S171"/>
      <c r="T171"/>
      <c r="U171"/>
      <c r="V171"/>
      <c r="W171"/>
      <c r="X171"/>
      <c r="Y171"/>
      <c r="Z171"/>
    </row>
    <row r="172" spans="4:26" ht="13.5" x14ac:dyDescent="0.25">
      <c r="D172" s="88"/>
      <c r="E172" s="206"/>
      <c r="F172" s="51">
        <f>ROUND(F171/F155,3)</f>
        <v>3.5999999999999997E-2</v>
      </c>
      <c r="G172" s="52">
        <f>ROUND(G171/(G$245+G$247+G$249+G$251+G$253+G$255),3)</f>
        <v>0.13300000000000001</v>
      </c>
      <c r="H172" s="52">
        <f>ROUND(H171/H155,3)</f>
        <v>0</v>
      </c>
      <c r="I172" s="53">
        <f>ROUND(I171/I155,3)</f>
        <v>2.9000000000000001E-2</v>
      </c>
      <c r="J172" s="44"/>
      <c r="K172" s="44"/>
      <c r="L172" s="44"/>
      <c r="M172" s="44"/>
      <c r="N172" s="44"/>
      <c r="O172" s="44"/>
      <c r="P172" s="44"/>
      <c r="Q172" s="44"/>
      <c r="R172" s="44"/>
      <c r="S172"/>
      <c r="T172"/>
      <c r="U172"/>
      <c r="V172"/>
      <c r="W172"/>
      <c r="X172"/>
      <c r="Y172"/>
      <c r="Z172"/>
    </row>
    <row r="173" spans="4:26" ht="13.5" x14ac:dyDescent="0.25">
      <c r="D173" s="88"/>
      <c r="E173" s="201" t="s">
        <v>75</v>
      </c>
      <c r="F173" s="47">
        <f t="shared" ref="F173" si="46">G173+H173+I173</f>
        <v>0</v>
      </c>
      <c r="G173" s="48">
        <v>0</v>
      </c>
      <c r="H173" s="48">
        <v>0</v>
      </c>
      <c r="I173" s="49">
        <v>0</v>
      </c>
      <c r="J173" s="44"/>
      <c r="K173" s="44"/>
      <c r="L173" s="44"/>
      <c r="M173" s="44"/>
      <c r="N173" s="44"/>
      <c r="O173" s="44"/>
      <c r="P173" s="44"/>
      <c r="Q173" s="44"/>
      <c r="R173" s="44"/>
      <c r="S173"/>
      <c r="T173"/>
      <c r="U173"/>
      <c r="V173"/>
      <c r="W173"/>
      <c r="X173"/>
      <c r="Y173"/>
      <c r="Z173"/>
    </row>
    <row r="174" spans="4:26" ht="13.5" x14ac:dyDescent="0.25">
      <c r="D174" s="88"/>
      <c r="E174" s="166"/>
      <c r="F174" s="51">
        <f>ROUND(F173/F155,3)</f>
        <v>0</v>
      </c>
      <c r="G174" s="52">
        <f>ROUND(G173/G155,3)</f>
        <v>0</v>
      </c>
      <c r="H174" s="52">
        <f>ROUND(H173/H155,3)</f>
        <v>0</v>
      </c>
      <c r="I174" s="53">
        <f>ROUND(I173/I155,3)</f>
        <v>0</v>
      </c>
      <c r="J174" s="44"/>
      <c r="K174" s="44"/>
      <c r="L174" s="44"/>
      <c r="M174" s="44"/>
      <c r="N174" s="44"/>
      <c r="O174" s="44"/>
      <c r="P174" s="44"/>
      <c r="Q174" s="44"/>
      <c r="R174" s="44"/>
      <c r="S174"/>
      <c r="T174"/>
      <c r="U174"/>
      <c r="V174"/>
      <c r="W174"/>
      <c r="X174"/>
      <c r="Y174"/>
      <c r="Z174"/>
    </row>
    <row r="175" spans="4:26" ht="13.5" x14ac:dyDescent="0.25">
      <c r="D175" s="189" t="s">
        <v>76</v>
      </c>
      <c r="E175" s="190"/>
      <c r="F175" s="47">
        <f>G175+H175+I175</f>
        <v>84</v>
      </c>
      <c r="G175" s="48">
        <v>6</v>
      </c>
      <c r="H175" s="48">
        <v>7</v>
      </c>
      <c r="I175" s="49">
        <v>71</v>
      </c>
      <c r="J175" s="44"/>
      <c r="K175" s="44"/>
      <c r="L175" s="44"/>
      <c r="M175" s="44"/>
      <c r="N175" s="44"/>
      <c r="O175" s="44"/>
      <c r="P175" s="44"/>
      <c r="Q175" s="44"/>
      <c r="R175" s="44"/>
      <c r="S175"/>
      <c r="T175"/>
      <c r="U175"/>
      <c r="V175"/>
      <c r="W175"/>
      <c r="X175"/>
      <c r="Y175"/>
      <c r="Z175"/>
    </row>
    <row r="176" spans="4:26" ht="13.5" x14ac:dyDescent="0.25">
      <c r="D176" s="189"/>
      <c r="E176" s="190"/>
      <c r="F176" s="51">
        <f>ROUND(F175/(F$155+F$175),3)</f>
        <v>0.33200000000000002</v>
      </c>
      <c r="G176" s="52">
        <f>ROUND(G175/(G$155+G$175),3)</f>
        <v>0.26100000000000001</v>
      </c>
      <c r="H176" s="52">
        <f>ROUND(H175/(H$155+H$175),3)</f>
        <v>0.35</v>
      </c>
      <c r="I176" s="53">
        <f>ROUND(I175/(I$155+I$175),3)</f>
        <v>0.33800000000000002</v>
      </c>
      <c r="J176" s="44"/>
      <c r="K176" s="44"/>
      <c r="L176" s="44"/>
      <c r="M176" s="44"/>
      <c r="N176" s="44"/>
      <c r="O176" s="44"/>
      <c r="P176" s="44"/>
      <c r="Q176" s="44"/>
      <c r="R176" s="44"/>
      <c r="S176"/>
      <c r="T176"/>
      <c r="U176"/>
      <c r="V176"/>
      <c r="W176"/>
      <c r="X176"/>
      <c r="Y176"/>
      <c r="Z176"/>
    </row>
    <row r="177" spans="2:42" ht="13.5" x14ac:dyDescent="0.25">
      <c r="D177" s="189" t="s">
        <v>41</v>
      </c>
      <c r="E177" s="190"/>
      <c r="F177" s="47">
        <f t="shared" ref="F177:I178" si="47">F155+F175</f>
        <v>253</v>
      </c>
      <c r="G177" s="48">
        <f t="shared" si="47"/>
        <v>23</v>
      </c>
      <c r="H177" s="48">
        <f t="shared" si="47"/>
        <v>20</v>
      </c>
      <c r="I177" s="49">
        <f t="shared" si="47"/>
        <v>210</v>
      </c>
      <c r="J177" s="56"/>
      <c r="K177" s="56"/>
      <c r="L177" s="56"/>
      <c r="M177" s="56"/>
      <c r="S177"/>
      <c r="T177"/>
      <c r="U177"/>
      <c r="V177"/>
      <c r="W177"/>
      <c r="X177"/>
      <c r="Y177"/>
      <c r="Z177"/>
    </row>
    <row r="178" spans="2:42" ht="14" thickBot="1" x14ac:dyDescent="0.3">
      <c r="D178" s="189"/>
      <c r="E178" s="190"/>
      <c r="F178" s="57">
        <f t="shared" si="47"/>
        <v>1</v>
      </c>
      <c r="G178" s="58">
        <f t="shared" si="47"/>
        <v>1</v>
      </c>
      <c r="H178" s="58">
        <f t="shared" si="47"/>
        <v>1</v>
      </c>
      <c r="I178" s="59">
        <f t="shared" si="47"/>
        <v>1</v>
      </c>
      <c r="J178" s="89"/>
      <c r="K178" s="89"/>
      <c r="L178" s="89"/>
      <c r="M178" s="89"/>
      <c r="N178" s="89"/>
      <c r="O178" s="89"/>
      <c r="P178" s="89"/>
      <c r="Q178" s="89"/>
      <c r="R178" s="63"/>
      <c r="S178"/>
      <c r="T178"/>
      <c r="U178"/>
      <c r="V178"/>
      <c r="W178"/>
      <c r="X178"/>
      <c r="Y178"/>
      <c r="Z178"/>
    </row>
    <row r="179" spans="2:42" ht="13.5" x14ac:dyDescent="0.25">
      <c r="F179" s="63"/>
      <c r="G179" s="63"/>
      <c r="H179" s="63"/>
      <c r="I179" s="63"/>
      <c r="J179" s="63"/>
      <c r="K179" s="63"/>
      <c r="L179" s="63"/>
      <c r="N179" s="63"/>
      <c r="O179" s="63"/>
      <c r="P179" s="63"/>
      <c r="S179"/>
      <c r="T179"/>
      <c r="U179"/>
      <c r="V179"/>
      <c r="W179"/>
      <c r="X179"/>
      <c r="Y179"/>
      <c r="Z179"/>
    </row>
    <row r="180" spans="2:42" ht="13.5" x14ac:dyDescent="0.25">
      <c r="F180" s="63"/>
      <c r="G180" s="63"/>
      <c r="H180" s="63"/>
      <c r="I180" s="63"/>
      <c r="J180" s="63"/>
      <c r="K180" s="63"/>
      <c r="L180" s="63"/>
      <c r="N180" s="63"/>
      <c r="O180" s="63"/>
      <c r="P180" s="63"/>
      <c r="S180"/>
      <c r="T180"/>
      <c r="U180"/>
      <c r="V180"/>
      <c r="W180"/>
      <c r="X180"/>
      <c r="Y180"/>
      <c r="Z180"/>
    </row>
    <row r="181" spans="2:42" ht="13.5" x14ac:dyDescent="0.25">
      <c r="B181" s="6"/>
      <c r="F181" s="90"/>
      <c r="S181"/>
      <c r="T181"/>
      <c r="U181"/>
      <c r="V181"/>
      <c r="W181"/>
      <c r="X181"/>
      <c r="Y181"/>
      <c r="Z181"/>
    </row>
    <row r="182" spans="2:42" ht="13.5" x14ac:dyDescent="0.25">
      <c r="F182" s="204"/>
      <c r="G182" s="204"/>
      <c r="H182" s="204"/>
      <c r="I182" s="204"/>
      <c r="S182"/>
      <c r="T182"/>
      <c r="U182"/>
      <c r="V182"/>
      <c r="W182"/>
      <c r="X182"/>
      <c r="Y182"/>
      <c r="Z182"/>
      <c r="AF182" s="4"/>
      <c r="AN182" s="3"/>
    </row>
    <row r="183" spans="2:42" ht="13.5" x14ac:dyDescent="0.25">
      <c r="D183" s="9"/>
      <c r="E183" s="9"/>
      <c r="F183" s="9"/>
      <c r="G183" s="87"/>
      <c r="H183" s="87"/>
      <c r="I183" s="87"/>
      <c r="J183" s="9"/>
      <c r="K183" s="87"/>
      <c r="L183" s="87"/>
      <c r="M183" s="87"/>
      <c r="S183"/>
      <c r="T183"/>
      <c r="U183"/>
      <c r="V183"/>
      <c r="W183"/>
      <c r="X183"/>
      <c r="Y183"/>
      <c r="Z183"/>
      <c r="AF183" s="4"/>
      <c r="AN183" s="3"/>
    </row>
    <row r="184" spans="2:42" ht="14" thickBot="1" x14ac:dyDescent="0.3">
      <c r="B184" s="6" t="s">
        <v>77</v>
      </c>
      <c r="F184" s="90"/>
      <c r="U184"/>
      <c r="V184"/>
      <c r="W184"/>
      <c r="X184"/>
      <c r="Y184"/>
      <c r="AN184" s="3"/>
      <c r="AP184" s="4"/>
    </row>
    <row r="185" spans="2:42" ht="13.5" x14ac:dyDescent="0.25">
      <c r="D185" s="79"/>
      <c r="E185" s="80"/>
      <c r="F185" s="159" t="s">
        <v>13</v>
      </c>
      <c r="G185" s="178"/>
      <c r="H185" s="178"/>
      <c r="I185" s="179"/>
      <c r="J185" s="204"/>
      <c r="K185" s="204"/>
      <c r="L185" s="204"/>
      <c r="M185" s="204"/>
      <c r="N185" s="204"/>
      <c r="O185" s="204"/>
      <c r="P185" s="204"/>
      <c r="Q185" s="204"/>
      <c r="R185" s="9"/>
      <c r="S185" s="108"/>
      <c r="T185" s="108"/>
      <c r="U185"/>
      <c r="V185"/>
      <c r="W185"/>
      <c r="X185"/>
      <c r="Y185"/>
      <c r="AN185" s="3"/>
      <c r="AP185" s="4"/>
    </row>
    <row r="186" spans="2:42" ht="13.5" x14ac:dyDescent="0.25">
      <c r="D186" s="81"/>
      <c r="E186" s="82"/>
      <c r="F186" s="10"/>
      <c r="G186" s="107" t="s">
        <v>16</v>
      </c>
      <c r="H186" s="107" t="s">
        <v>17</v>
      </c>
      <c r="I186" s="45" t="s">
        <v>18</v>
      </c>
      <c r="J186" s="9"/>
      <c r="K186" s="87"/>
      <c r="L186" s="87"/>
      <c r="M186" s="87"/>
      <c r="N186" s="9"/>
      <c r="O186" s="87"/>
      <c r="P186" s="87"/>
      <c r="Q186" s="87"/>
      <c r="R186" s="16"/>
      <c r="S186" s="16"/>
      <c r="T186" s="16"/>
      <c r="U186"/>
      <c r="V186"/>
      <c r="W186"/>
      <c r="X186"/>
      <c r="Y186"/>
      <c r="AN186" s="3"/>
      <c r="AP186" s="4"/>
    </row>
    <row r="187" spans="2:42" ht="13.5" x14ac:dyDescent="0.25">
      <c r="D187" s="166" t="s">
        <v>66</v>
      </c>
      <c r="E187" s="171"/>
      <c r="F187" s="47">
        <f>G187+H187+I187</f>
        <v>110</v>
      </c>
      <c r="G187" s="48">
        <f>G189+G191+G193+G195+G197+G199+G201+G203+G205</f>
        <v>14</v>
      </c>
      <c r="H187" s="48">
        <f>H189+H191+H193+H195+H197+H199+H201+H203+H205</f>
        <v>8</v>
      </c>
      <c r="I187" s="49">
        <f>I189+I191+I193+I195+I197+I199+I201+I203+I205</f>
        <v>88</v>
      </c>
      <c r="J187" s="56"/>
      <c r="K187" s="56"/>
      <c r="L187" s="56"/>
      <c r="M187" s="56"/>
      <c r="N187" s="56"/>
      <c r="O187" s="56"/>
      <c r="P187" s="56"/>
      <c r="Q187" s="56"/>
      <c r="U187"/>
      <c r="V187"/>
      <c r="W187"/>
      <c r="X187"/>
      <c r="Y187"/>
      <c r="Z187"/>
      <c r="AN187" s="3"/>
      <c r="AP187" s="4"/>
    </row>
    <row r="188" spans="2:42" ht="13.5" x14ac:dyDescent="0.25">
      <c r="D188" s="207"/>
      <c r="E188" s="208"/>
      <c r="F188" s="51">
        <f>ROUND(F187/(F$187+F$207+F$213),3)</f>
        <v>0.438</v>
      </c>
      <c r="G188" s="52">
        <f>ROUND(G187/(G$187+G$207+G$213),3)</f>
        <v>0.63600000000000001</v>
      </c>
      <c r="H188" s="52">
        <f>ROUND(H187/(H$187+H$207+H$213),3)</f>
        <v>0.4</v>
      </c>
      <c r="I188" s="53">
        <f>ROUND(I187/(I$187+I$207+I$213),3)</f>
        <v>0.42099999999999999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/>
      <c r="V188"/>
      <c r="W188"/>
      <c r="X188"/>
      <c r="Y188"/>
      <c r="Z188"/>
      <c r="AN188" s="3"/>
      <c r="AP188" s="4"/>
    </row>
    <row r="189" spans="2:42" ht="13.5" x14ac:dyDescent="0.25">
      <c r="D189" s="88"/>
      <c r="E189" s="201" t="s">
        <v>67</v>
      </c>
      <c r="F189" s="47">
        <f>G189+H189+I189</f>
        <v>95</v>
      </c>
      <c r="G189" s="48">
        <v>7</v>
      </c>
      <c r="H189" s="48">
        <v>7</v>
      </c>
      <c r="I189" s="49">
        <v>81</v>
      </c>
      <c r="J189" s="56"/>
      <c r="K189" s="56"/>
      <c r="L189" s="56"/>
      <c r="M189" s="56"/>
      <c r="N189" s="56"/>
      <c r="O189" s="56"/>
      <c r="P189" s="56"/>
      <c r="Q189" s="56"/>
      <c r="U189"/>
      <c r="V189"/>
      <c r="W189"/>
      <c r="X189"/>
      <c r="Y189"/>
      <c r="Z189"/>
      <c r="AN189" s="3"/>
      <c r="AP189" s="4"/>
    </row>
    <row r="190" spans="2:42" ht="13.5" x14ac:dyDescent="0.25">
      <c r="D190" s="88"/>
      <c r="E190" s="201"/>
      <c r="F190" s="51">
        <f>ROUND(F189/F187,3)</f>
        <v>0.86399999999999999</v>
      </c>
      <c r="G190" s="52">
        <f>ROUND(G189/G187,3)</f>
        <v>0.5</v>
      </c>
      <c r="H190" s="52">
        <f>ROUND(H189/H187,3)</f>
        <v>0.875</v>
      </c>
      <c r="I190" s="53">
        <f>ROUND(I189/I187,3)</f>
        <v>0.92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/>
      <c r="V190"/>
      <c r="W190"/>
      <c r="X190"/>
      <c r="Y190"/>
      <c r="Z190"/>
      <c r="AN190" s="3"/>
      <c r="AP190" s="4"/>
    </row>
    <row r="191" spans="2:42" ht="13.5" x14ac:dyDescent="0.25">
      <c r="D191" s="88"/>
      <c r="E191" s="201" t="s">
        <v>68</v>
      </c>
      <c r="F191" s="47">
        <f>G191+H191+I191</f>
        <v>3</v>
      </c>
      <c r="G191" s="48">
        <v>2</v>
      </c>
      <c r="H191" s="48">
        <v>0</v>
      </c>
      <c r="I191" s="49">
        <v>1</v>
      </c>
      <c r="J191" s="56"/>
      <c r="K191" s="56"/>
      <c r="L191" s="56"/>
      <c r="M191" s="56"/>
      <c r="N191" s="56"/>
      <c r="O191" s="56"/>
      <c r="P191" s="56"/>
      <c r="Q191" s="56"/>
      <c r="R191" s="44"/>
      <c r="S191" s="44"/>
      <c r="T191" s="44"/>
      <c r="U191"/>
      <c r="V191"/>
      <c r="W191"/>
      <c r="X191"/>
      <c r="Y191"/>
      <c r="Z191"/>
      <c r="AN191" s="3"/>
      <c r="AP191" s="4"/>
    </row>
    <row r="192" spans="2:42" ht="13.5" x14ac:dyDescent="0.25">
      <c r="D192" s="88"/>
      <c r="E192" s="201"/>
      <c r="F192" s="51">
        <f>ROUND(F191/F187,3)</f>
        <v>2.7E-2</v>
      </c>
      <c r="G192" s="52">
        <f>ROUND(G191/G187,3)</f>
        <v>0.14299999999999999</v>
      </c>
      <c r="H192" s="52">
        <f>ROUND(H191/H187,3)</f>
        <v>0</v>
      </c>
      <c r="I192" s="53">
        <f>ROUND(I191/I187,3)</f>
        <v>1.0999999999999999E-2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/>
      <c r="V192"/>
      <c r="W192"/>
      <c r="X192"/>
      <c r="Y192"/>
      <c r="Z192"/>
      <c r="AN192" s="3"/>
      <c r="AP192" s="4"/>
    </row>
    <row r="193" spans="2:42" ht="13.5" x14ac:dyDescent="0.25">
      <c r="D193" s="88"/>
      <c r="E193" s="201" t="s">
        <v>69</v>
      </c>
      <c r="F193" s="47">
        <f>G193+H193+I193</f>
        <v>5</v>
      </c>
      <c r="G193" s="48">
        <v>3</v>
      </c>
      <c r="H193" s="48">
        <v>0</v>
      </c>
      <c r="I193" s="49">
        <v>2</v>
      </c>
      <c r="J193" s="56"/>
      <c r="K193" s="56"/>
      <c r="L193" s="56"/>
      <c r="M193" s="56"/>
      <c r="N193" s="56"/>
      <c r="O193" s="56"/>
      <c r="P193" s="56"/>
      <c r="Q193" s="56"/>
      <c r="R193" s="44"/>
      <c r="S193" s="44"/>
      <c r="T193" s="44"/>
      <c r="U193"/>
      <c r="V193"/>
      <c r="W193"/>
      <c r="X193"/>
      <c r="Y193"/>
      <c r="Z193"/>
      <c r="AN193" s="3"/>
      <c r="AP193" s="4"/>
    </row>
    <row r="194" spans="2:42" ht="13.5" x14ac:dyDescent="0.25">
      <c r="D194" s="88"/>
      <c r="E194" s="201"/>
      <c r="F194" s="51">
        <f>ROUND(F193/F187,3)</f>
        <v>4.4999999999999998E-2</v>
      </c>
      <c r="G194" s="52">
        <f>ROUND(G193/G187,3)</f>
        <v>0.214</v>
      </c>
      <c r="H194" s="52">
        <f>ROUND(H193/H187,3)</f>
        <v>0</v>
      </c>
      <c r="I194" s="53">
        <f>ROUND(I193/I187,3)</f>
        <v>2.3E-2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/>
      <c r="V194"/>
      <c r="W194"/>
      <c r="X194"/>
      <c r="Y194"/>
      <c r="Z194"/>
      <c r="AN194" s="3"/>
      <c r="AP194" s="4"/>
    </row>
    <row r="195" spans="2:42" ht="13.5" x14ac:dyDescent="0.25">
      <c r="D195" s="88"/>
      <c r="E195" s="201" t="s">
        <v>70</v>
      </c>
      <c r="F195" s="47">
        <f>G195+H195+I195</f>
        <v>2</v>
      </c>
      <c r="G195" s="48">
        <v>1</v>
      </c>
      <c r="H195" s="48">
        <v>0</v>
      </c>
      <c r="I195" s="49">
        <v>1</v>
      </c>
      <c r="J195" s="204"/>
      <c r="K195" s="217"/>
      <c r="L195" s="217"/>
      <c r="M195" s="217"/>
      <c r="N195" s="56"/>
      <c r="O195" s="56"/>
      <c r="P195" s="56"/>
      <c r="Q195" s="56"/>
      <c r="U195"/>
      <c r="V195"/>
      <c r="W195"/>
      <c r="X195"/>
      <c r="Y195"/>
      <c r="Z195"/>
      <c r="AN195" s="3"/>
      <c r="AP195" s="4"/>
    </row>
    <row r="196" spans="2:42" ht="13.5" x14ac:dyDescent="0.25">
      <c r="D196" s="88"/>
      <c r="E196" s="201"/>
      <c r="F196" s="51">
        <f>ROUND(F195/F187,3)</f>
        <v>1.7999999999999999E-2</v>
      </c>
      <c r="G196" s="52">
        <f>ROUND(G195/G187,3)</f>
        <v>7.0999999999999994E-2</v>
      </c>
      <c r="H196" s="52">
        <f>ROUND(H195/H187,3)</f>
        <v>0</v>
      </c>
      <c r="I196" s="53">
        <f>ROUND(I195/I187,3)</f>
        <v>1.0999999999999999E-2</v>
      </c>
      <c r="J196" s="204"/>
      <c r="K196" s="217"/>
      <c r="L196" s="217"/>
      <c r="M196" s="217"/>
      <c r="N196" s="44"/>
      <c r="O196" s="44"/>
      <c r="P196" s="44"/>
      <c r="Q196" s="44"/>
      <c r="R196" s="44"/>
      <c r="S196" s="44"/>
      <c r="T196" s="44"/>
      <c r="U196"/>
      <c r="V196"/>
      <c r="W196"/>
      <c r="X196"/>
      <c r="Y196"/>
      <c r="Z196"/>
      <c r="AN196" s="3"/>
      <c r="AP196" s="4"/>
    </row>
    <row r="197" spans="2:42" ht="13.5" x14ac:dyDescent="0.25">
      <c r="D197" s="88"/>
      <c r="E197" s="201" t="s">
        <v>71</v>
      </c>
      <c r="F197" s="47">
        <f>G197+H197+I197</f>
        <v>3</v>
      </c>
      <c r="G197" s="48">
        <v>0</v>
      </c>
      <c r="H197" s="48">
        <v>1</v>
      </c>
      <c r="I197" s="49">
        <v>2</v>
      </c>
      <c r="J197" s="56"/>
      <c r="K197" s="56"/>
      <c r="L197" s="56"/>
      <c r="M197" s="56"/>
      <c r="N197" s="56"/>
      <c r="O197" s="56"/>
      <c r="P197" s="56"/>
      <c r="Q197" s="56"/>
      <c r="U197"/>
      <c r="V197"/>
      <c r="W197"/>
      <c r="X197"/>
      <c r="Y197"/>
      <c r="Z197"/>
      <c r="AN197" s="3"/>
      <c r="AP197" s="4"/>
    </row>
    <row r="198" spans="2:42" ht="13.5" x14ac:dyDescent="0.25">
      <c r="D198" s="88"/>
      <c r="E198" s="201"/>
      <c r="F198" s="51">
        <f>ROUND(F197/F187,3)</f>
        <v>2.7E-2</v>
      </c>
      <c r="G198" s="52">
        <f>ROUND(G197/G187,3)</f>
        <v>0</v>
      </c>
      <c r="H198" s="52">
        <f>ROUND(H197/H187,3)</f>
        <v>0.125</v>
      </c>
      <c r="I198" s="53">
        <f>ROUND(I197/I187,3)</f>
        <v>2.3E-2</v>
      </c>
      <c r="J198" s="89"/>
      <c r="K198" s="89"/>
      <c r="L198" s="89"/>
      <c r="M198" s="89"/>
      <c r="N198" s="89"/>
      <c r="O198" s="89"/>
      <c r="P198" s="89"/>
      <c r="Q198" s="89"/>
      <c r="R198" s="63"/>
      <c r="S198" s="63"/>
      <c r="T198" s="63"/>
      <c r="U198"/>
      <c r="V198"/>
      <c r="W198"/>
      <c r="X198"/>
      <c r="Y198"/>
      <c r="Z198"/>
      <c r="AN198" s="3"/>
      <c r="AP198" s="4"/>
    </row>
    <row r="199" spans="2:42" ht="13.5" x14ac:dyDescent="0.25">
      <c r="D199" s="88"/>
      <c r="E199" s="201" t="s">
        <v>72</v>
      </c>
      <c r="F199" s="47">
        <f>G199+H199+I199</f>
        <v>0</v>
      </c>
      <c r="G199" s="48">
        <v>0</v>
      </c>
      <c r="H199" s="48">
        <v>0</v>
      </c>
      <c r="I199" s="49">
        <v>0</v>
      </c>
      <c r="J199" s="44"/>
      <c r="K199" s="44"/>
      <c r="L199" s="44"/>
      <c r="M199" s="44"/>
      <c r="N199" s="44"/>
      <c r="O199" s="44"/>
      <c r="P199" s="44"/>
      <c r="Q199" s="44"/>
      <c r="R199" s="63"/>
      <c r="S199" s="63"/>
      <c r="T199" s="63"/>
      <c r="U199"/>
      <c r="V199"/>
      <c r="W199"/>
      <c r="X199"/>
      <c r="Y199"/>
      <c r="Z199"/>
      <c r="AN199" s="3"/>
      <c r="AP199" s="4"/>
    </row>
    <row r="200" spans="2:42" ht="13.5" x14ac:dyDescent="0.25">
      <c r="D200" s="88"/>
      <c r="E200" s="201"/>
      <c r="F200" s="51">
        <f>ROUND(F199/F187,3)</f>
        <v>0</v>
      </c>
      <c r="G200" s="52">
        <f>ROUND(G199/G187,3)</f>
        <v>0</v>
      </c>
      <c r="H200" s="52">
        <f>ROUND(H199/H187,3)</f>
        <v>0</v>
      </c>
      <c r="I200" s="53">
        <f>ROUND(I199/I187,3)</f>
        <v>0</v>
      </c>
      <c r="J200" s="63"/>
      <c r="K200" s="63"/>
      <c r="L200" s="63"/>
      <c r="N200" s="63"/>
      <c r="O200" s="63"/>
      <c r="P200" s="63"/>
      <c r="U200"/>
      <c r="V200"/>
      <c r="W200"/>
      <c r="X200"/>
      <c r="Y200"/>
      <c r="Z200"/>
      <c r="AN200" s="3"/>
      <c r="AP200" s="4"/>
    </row>
    <row r="201" spans="2:42" ht="13.5" x14ac:dyDescent="0.25">
      <c r="B201" s="6"/>
      <c r="D201" s="88"/>
      <c r="E201" s="202" t="s">
        <v>73</v>
      </c>
      <c r="F201" s="47">
        <f>G201+H201+I201</f>
        <v>0</v>
      </c>
      <c r="G201" s="48">
        <v>0</v>
      </c>
      <c r="H201" s="48">
        <v>0</v>
      </c>
      <c r="I201" s="49">
        <v>0</v>
      </c>
      <c r="U201"/>
      <c r="V201"/>
      <c r="W201"/>
      <c r="X201"/>
      <c r="Y201"/>
      <c r="Z201"/>
      <c r="AN201" s="3"/>
      <c r="AP201" s="4"/>
    </row>
    <row r="202" spans="2:42" ht="13.5" x14ac:dyDescent="0.25">
      <c r="D202" s="88"/>
      <c r="E202" s="203"/>
      <c r="F202" s="51">
        <f>ROUND(F201/F187,3)</f>
        <v>0</v>
      </c>
      <c r="G202" s="52">
        <f>ROUND(G201/G187,3)</f>
        <v>0</v>
      </c>
      <c r="H202" s="52">
        <f>ROUND(H201/H187,3)</f>
        <v>0</v>
      </c>
      <c r="I202" s="53">
        <f>ROUND(I201/I187,3)</f>
        <v>0</v>
      </c>
      <c r="J202" s="204"/>
      <c r="K202" s="204"/>
      <c r="L202" s="204"/>
      <c r="M202" s="204"/>
      <c r="U202"/>
      <c r="V202"/>
      <c r="W202"/>
      <c r="X202"/>
      <c r="Y202"/>
      <c r="Z202"/>
      <c r="AH202" s="4"/>
      <c r="AN202" s="3"/>
    </row>
    <row r="203" spans="2:42" ht="13.5" x14ac:dyDescent="0.25">
      <c r="D203" s="88"/>
      <c r="E203" s="205" t="s">
        <v>74</v>
      </c>
      <c r="F203" s="47">
        <f t="shared" ref="F203" si="48">G203+H203+I203</f>
        <v>1</v>
      </c>
      <c r="G203" s="48">
        <v>0</v>
      </c>
      <c r="H203" s="48">
        <v>0</v>
      </c>
      <c r="I203" s="49">
        <v>1</v>
      </c>
      <c r="J203" s="9"/>
      <c r="K203" s="87"/>
      <c r="L203" s="87"/>
      <c r="M203" s="87"/>
      <c r="U203"/>
      <c r="V203"/>
      <c r="W203"/>
      <c r="X203"/>
      <c r="Y203"/>
      <c r="Z203"/>
      <c r="AH203" s="4"/>
      <c r="AN203" s="3"/>
    </row>
    <row r="204" spans="2:42" ht="13.5" x14ac:dyDescent="0.25">
      <c r="D204" s="88"/>
      <c r="E204" s="206"/>
      <c r="F204" s="51">
        <f>ROUND(F203/F187,3)</f>
        <v>8.9999999999999993E-3</v>
      </c>
      <c r="G204" s="52">
        <f>ROUND(G203/(G$245+G$247+G$249+G$251+G$253+G$255),3)</f>
        <v>0</v>
      </c>
      <c r="H204" s="52">
        <f>ROUND(H203/H187,3)</f>
        <v>0</v>
      </c>
      <c r="I204" s="53">
        <f>ROUND(I203/I187,3)</f>
        <v>1.0999999999999999E-2</v>
      </c>
      <c r="J204" s="56"/>
      <c r="K204" s="56"/>
      <c r="L204" s="56"/>
      <c r="M204" s="56"/>
      <c r="U204"/>
      <c r="V204"/>
      <c r="W204"/>
      <c r="X204"/>
      <c r="Y204"/>
      <c r="Z204"/>
      <c r="AH204" s="4"/>
      <c r="AN204" s="3"/>
    </row>
    <row r="205" spans="2:42" ht="13.5" x14ac:dyDescent="0.25">
      <c r="D205" s="88"/>
      <c r="E205" s="201" t="s">
        <v>75</v>
      </c>
      <c r="F205" s="47">
        <f t="shared" ref="F205" si="49">G205+H205+I205</f>
        <v>1</v>
      </c>
      <c r="G205" s="48">
        <v>1</v>
      </c>
      <c r="H205" s="48">
        <v>0</v>
      </c>
      <c r="I205" s="49">
        <v>0</v>
      </c>
      <c r="J205" s="44"/>
      <c r="K205" s="44"/>
      <c r="L205" s="44"/>
      <c r="M205" s="44"/>
      <c r="U205"/>
      <c r="V205"/>
      <c r="W205"/>
      <c r="X205"/>
      <c r="Y205"/>
      <c r="Z205"/>
      <c r="AH205" s="4"/>
      <c r="AN205" s="3"/>
    </row>
    <row r="206" spans="2:42" ht="13.5" x14ac:dyDescent="0.25">
      <c r="D206" s="88"/>
      <c r="E206" s="166"/>
      <c r="F206" s="51">
        <f>ROUND(F205/F187,3)</f>
        <v>8.9999999999999993E-3</v>
      </c>
      <c r="G206" s="52">
        <f>ROUND(G205/G187,3)</f>
        <v>7.0999999999999994E-2</v>
      </c>
      <c r="H206" s="52">
        <f>ROUND(H205/H187,3)</f>
        <v>0</v>
      </c>
      <c r="I206" s="53">
        <f>ROUND(I205/I187,3)</f>
        <v>0</v>
      </c>
      <c r="J206" s="56"/>
      <c r="K206" s="56"/>
      <c r="L206" s="56"/>
      <c r="M206" s="56"/>
      <c r="U206"/>
      <c r="V206"/>
      <c r="W206"/>
      <c r="X206"/>
      <c r="Y206"/>
      <c r="Z206"/>
      <c r="AH206" s="4"/>
      <c r="AN206" s="3"/>
    </row>
    <row r="207" spans="2:42" ht="13.5" x14ac:dyDescent="0.25">
      <c r="D207" s="166" t="s">
        <v>185</v>
      </c>
      <c r="E207" s="171"/>
      <c r="F207" s="47">
        <f>G207+H207+I207</f>
        <v>47</v>
      </c>
      <c r="G207" s="48">
        <f>G209+G211</f>
        <v>0</v>
      </c>
      <c r="H207" s="48">
        <f t="shared" ref="H207:I207" si="50">H209+H211</f>
        <v>4</v>
      </c>
      <c r="I207" s="49">
        <f t="shared" si="50"/>
        <v>43</v>
      </c>
      <c r="J207" s="44"/>
      <c r="K207" s="44"/>
      <c r="L207" s="44"/>
      <c r="M207" s="44"/>
      <c r="U207"/>
      <c r="V207"/>
      <c r="W207"/>
      <c r="X207"/>
      <c r="Y207"/>
      <c r="Z207"/>
      <c r="AH207" s="4"/>
      <c r="AN207" s="3"/>
    </row>
    <row r="208" spans="2:42" ht="13.5" x14ac:dyDescent="0.25">
      <c r="D208" s="207"/>
      <c r="E208" s="208"/>
      <c r="F208" s="51">
        <f>ROUND(F207/(F$187+F$207+F$213),3)</f>
        <v>0.187</v>
      </c>
      <c r="G208" s="52">
        <f>ROUND(G207/(G$187+G$207+G$213),3)</f>
        <v>0</v>
      </c>
      <c r="H208" s="52">
        <f>ROUND(H207/(H$187+H$207+H$213),3)</f>
        <v>0.2</v>
      </c>
      <c r="I208" s="53">
        <f>ROUND(I207/(I$187+I$207+I$213),3)</f>
        <v>0.20599999999999999</v>
      </c>
      <c r="J208" s="56"/>
      <c r="K208" s="56"/>
      <c r="L208" s="56"/>
      <c r="M208" s="56"/>
      <c r="U208"/>
      <c r="V208"/>
      <c r="W208"/>
      <c r="X208"/>
      <c r="Y208"/>
      <c r="Z208"/>
      <c r="AH208" s="4"/>
      <c r="AN208" s="3"/>
    </row>
    <row r="209" spans="2:42" ht="13.5" customHeight="1" x14ac:dyDescent="0.25">
      <c r="D209" s="88"/>
      <c r="E209" s="206" t="s">
        <v>186</v>
      </c>
      <c r="F209" s="47">
        <f>G209+H209+I209</f>
        <v>1</v>
      </c>
      <c r="G209" s="48">
        <v>0</v>
      </c>
      <c r="H209" s="48">
        <v>0</v>
      </c>
      <c r="I209" s="49">
        <v>1</v>
      </c>
      <c r="J209" s="44"/>
      <c r="K209" s="44"/>
      <c r="L209" s="44"/>
      <c r="M209" s="44"/>
      <c r="U209"/>
      <c r="V209"/>
      <c r="W209"/>
      <c r="Z209"/>
      <c r="AH209" s="4"/>
      <c r="AN209" s="3"/>
    </row>
    <row r="210" spans="2:42" ht="13.5" x14ac:dyDescent="0.25">
      <c r="D210" s="88"/>
      <c r="E210" s="206"/>
      <c r="F210" s="51">
        <f>ROUND(F209/F207,3)</f>
        <v>2.1000000000000001E-2</v>
      </c>
      <c r="G210" s="52" t="e">
        <f>ROUND(G209/G207,3)</f>
        <v>#DIV/0!</v>
      </c>
      <c r="H210" s="52">
        <f>ROUND(H209/H207,3)</f>
        <v>0</v>
      </c>
      <c r="I210" s="53">
        <f>ROUND(I209/I207,3)</f>
        <v>2.3E-2</v>
      </c>
      <c r="J210" s="56"/>
      <c r="K210" s="56"/>
      <c r="L210" s="56"/>
      <c r="M210" s="56"/>
      <c r="U210"/>
      <c r="V210"/>
      <c r="W210"/>
      <c r="X210"/>
      <c r="Y210"/>
      <c r="Z210"/>
      <c r="AH210" s="4"/>
      <c r="AN210" s="3"/>
    </row>
    <row r="211" spans="2:42" ht="13.5" x14ac:dyDescent="0.25">
      <c r="D211" s="88"/>
      <c r="E211" s="201" t="s">
        <v>187</v>
      </c>
      <c r="F211" s="47">
        <f>G211+H211+I211</f>
        <v>46</v>
      </c>
      <c r="G211" s="48">
        <v>0</v>
      </c>
      <c r="H211" s="48">
        <v>4</v>
      </c>
      <c r="I211" s="49">
        <v>42</v>
      </c>
      <c r="J211" s="44"/>
      <c r="K211" s="44"/>
      <c r="L211" s="44"/>
      <c r="M211" s="44"/>
      <c r="U211"/>
      <c r="V211"/>
      <c r="W211"/>
      <c r="X211"/>
      <c r="Y211"/>
      <c r="Z211"/>
      <c r="AH211" s="4"/>
      <c r="AN211" s="3"/>
    </row>
    <row r="212" spans="2:42" ht="13.5" x14ac:dyDescent="0.25">
      <c r="D212" s="88"/>
      <c r="E212" s="201"/>
      <c r="F212" s="51">
        <f>ROUND(F211/F207,3)</f>
        <v>0.97899999999999998</v>
      </c>
      <c r="G212" s="52" t="e">
        <f>ROUND(G211/G207,3)</f>
        <v>#DIV/0!</v>
      </c>
      <c r="H212" s="117">
        <f>ROUND(H211/H207,3)</f>
        <v>1</v>
      </c>
      <c r="I212" s="53">
        <f>ROUND(I211/I207,3)</f>
        <v>0.97699999999999998</v>
      </c>
      <c r="J212" s="56"/>
      <c r="K212" s="56"/>
      <c r="L212" s="56"/>
      <c r="M212" s="56"/>
      <c r="U212"/>
      <c r="V212"/>
      <c r="W212"/>
      <c r="X212"/>
      <c r="Y212"/>
      <c r="Z212"/>
      <c r="AH212" s="4"/>
      <c r="AN212" s="3"/>
    </row>
    <row r="213" spans="2:42" ht="13.5" x14ac:dyDescent="0.25">
      <c r="D213" s="189" t="s">
        <v>76</v>
      </c>
      <c r="E213" s="190"/>
      <c r="F213" s="47">
        <f>G213+H213+I213</f>
        <v>94</v>
      </c>
      <c r="G213" s="48">
        <v>8</v>
      </c>
      <c r="H213" s="48">
        <v>8</v>
      </c>
      <c r="I213" s="49">
        <v>78</v>
      </c>
      <c r="J213" s="44"/>
      <c r="K213" s="44"/>
      <c r="L213" s="44"/>
      <c r="M213" s="44"/>
      <c r="U213"/>
      <c r="V213"/>
      <c r="W213"/>
      <c r="X213"/>
      <c r="Y213"/>
      <c r="Z213"/>
      <c r="AH213" s="4"/>
      <c r="AN213" s="3"/>
    </row>
    <row r="214" spans="2:42" ht="13.5" x14ac:dyDescent="0.25">
      <c r="D214" s="189"/>
      <c r="E214" s="190"/>
      <c r="F214" s="51">
        <f>ROUND(F213/(F$187+F$207+F$213),3)</f>
        <v>0.375</v>
      </c>
      <c r="G214" s="52">
        <f>ROUND(G213/(G$187+G$207+G$213),3)</f>
        <v>0.36399999999999999</v>
      </c>
      <c r="H214" s="52">
        <f>ROUND(H213/(H$187+H$207+H$213),3)</f>
        <v>0.4</v>
      </c>
      <c r="I214" s="53">
        <f>ROUND(I213/(I$187+I$207+I$213),3)</f>
        <v>0.373</v>
      </c>
      <c r="J214" s="56"/>
      <c r="K214" s="56"/>
      <c r="L214" s="56"/>
      <c r="M214" s="56"/>
      <c r="U214"/>
      <c r="V214"/>
      <c r="W214"/>
      <c r="X214"/>
      <c r="Y214"/>
      <c r="Z214"/>
      <c r="AH214" s="4"/>
      <c r="AN214" s="3"/>
    </row>
    <row r="215" spans="2:42" ht="13.5" x14ac:dyDescent="0.25">
      <c r="D215" s="189" t="s">
        <v>41</v>
      </c>
      <c r="E215" s="190"/>
      <c r="F215" s="47">
        <f>F187+F207+F213</f>
        <v>251</v>
      </c>
      <c r="G215" s="48">
        <f t="shared" ref="G215:I215" si="51">G187+G207+G213</f>
        <v>22</v>
      </c>
      <c r="H215" s="48">
        <f t="shared" si="51"/>
        <v>20</v>
      </c>
      <c r="I215" s="49">
        <f t="shared" si="51"/>
        <v>209</v>
      </c>
      <c r="J215" s="89"/>
      <c r="K215" s="89"/>
      <c r="L215" s="89"/>
      <c r="M215" s="89"/>
      <c r="U215"/>
      <c r="V215"/>
      <c r="W215"/>
      <c r="X215"/>
      <c r="Y215"/>
      <c r="Z215"/>
      <c r="AH215" s="4"/>
      <c r="AN215" s="3"/>
    </row>
    <row r="216" spans="2:42" ht="14" thickBot="1" x14ac:dyDescent="0.3">
      <c r="D216" s="189"/>
      <c r="E216" s="190"/>
      <c r="F216" s="57">
        <f>F188+F208+F214</f>
        <v>1</v>
      </c>
      <c r="G216" s="58">
        <f>G188+G208+G214</f>
        <v>1</v>
      </c>
      <c r="H216" s="58">
        <f>H188+H208+H214</f>
        <v>1</v>
      </c>
      <c r="I216" s="59">
        <f>I188+I208+I214</f>
        <v>1</v>
      </c>
      <c r="J216" s="44"/>
      <c r="K216" s="44"/>
      <c r="L216" s="44"/>
      <c r="M216" s="44"/>
      <c r="U216"/>
      <c r="V216"/>
      <c r="W216"/>
      <c r="X216"/>
      <c r="Y216"/>
      <c r="Z216"/>
      <c r="AH216" s="4"/>
      <c r="AN216" s="3"/>
    </row>
    <row r="217" spans="2:42" ht="13.5" x14ac:dyDescent="0.25">
      <c r="J217" s="44"/>
      <c r="K217" s="44"/>
      <c r="L217" s="44"/>
      <c r="M217" s="44"/>
      <c r="N217" s="44"/>
      <c r="O217" s="44"/>
      <c r="P217" s="44"/>
      <c r="Q217" s="44"/>
      <c r="R217" s="63"/>
      <c r="S217" s="63"/>
      <c r="T217" s="63"/>
      <c r="U217"/>
      <c r="V217"/>
      <c r="W217"/>
      <c r="X217"/>
      <c r="Y217"/>
      <c r="Z217"/>
      <c r="AN217" s="3"/>
      <c r="AP217" s="4"/>
    </row>
    <row r="218" spans="2:42" ht="13.5" x14ac:dyDescent="0.25">
      <c r="D218" s="108"/>
      <c r="E218" s="108"/>
      <c r="F218" s="41"/>
      <c r="G218" s="41"/>
      <c r="H218" s="41"/>
      <c r="I218" s="41"/>
      <c r="J218" s="41"/>
      <c r="K218" s="41"/>
      <c r="L218" s="41"/>
      <c r="N218" s="41"/>
      <c r="O218" s="41"/>
      <c r="P218" s="41"/>
      <c r="R218"/>
      <c r="S218"/>
      <c r="T218"/>
      <c r="U218"/>
      <c r="V218"/>
      <c r="W218"/>
      <c r="X218"/>
      <c r="Y218"/>
      <c r="Z218"/>
    </row>
    <row r="219" spans="2:42" ht="14" thickBot="1" x14ac:dyDescent="0.3">
      <c r="B219" s="6" t="s">
        <v>189</v>
      </c>
      <c r="C219" s="6"/>
      <c r="F219" s="8"/>
      <c r="G219" s="44"/>
      <c r="H219" s="44"/>
      <c r="I219" s="44"/>
      <c r="J219" s="44"/>
      <c r="N219" s="44"/>
      <c r="R219"/>
      <c r="S219"/>
      <c r="T219"/>
      <c r="U219"/>
      <c r="V219"/>
      <c r="W219"/>
      <c r="X219"/>
      <c r="Y219"/>
      <c r="Z219"/>
    </row>
    <row r="220" spans="2:42" ht="13.5" x14ac:dyDescent="0.25">
      <c r="D220" s="150"/>
      <c r="E220" s="151"/>
      <c r="F220" s="159" t="s">
        <v>33</v>
      </c>
      <c r="G220" s="178"/>
      <c r="H220" s="178"/>
      <c r="I220" s="179"/>
      <c r="S220"/>
      <c r="T220"/>
      <c r="U220"/>
      <c r="V220"/>
      <c r="W220"/>
      <c r="X220"/>
      <c r="Y220"/>
      <c r="Z220"/>
    </row>
    <row r="221" spans="2:42" ht="13.5" x14ac:dyDescent="0.25">
      <c r="D221" s="156"/>
      <c r="E221" s="157"/>
      <c r="F221" s="10"/>
      <c r="G221" s="107" t="s">
        <v>16</v>
      </c>
      <c r="H221" s="107" t="s">
        <v>17</v>
      </c>
      <c r="I221" s="45" t="s">
        <v>18</v>
      </c>
      <c r="S221"/>
      <c r="T221"/>
      <c r="U221"/>
      <c r="V221"/>
      <c r="W221"/>
      <c r="X221"/>
      <c r="Y221"/>
      <c r="Z221"/>
    </row>
    <row r="222" spans="2:42" ht="13.5" x14ac:dyDescent="0.25">
      <c r="D222" s="213" t="s">
        <v>190</v>
      </c>
      <c r="E222" s="214"/>
      <c r="F222" s="47">
        <f>G222+H222+I222</f>
        <v>199</v>
      </c>
      <c r="G222" s="48">
        <v>19</v>
      </c>
      <c r="H222" s="48">
        <v>17</v>
      </c>
      <c r="I222" s="49">
        <v>163</v>
      </c>
      <c r="J222" s="108"/>
      <c r="K222" s="109"/>
      <c r="L222" s="109"/>
      <c r="M222" s="109"/>
      <c r="S222"/>
      <c r="T222"/>
      <c r="U222"/>
      <c r="V222"/>
      <c r="W222"/>
      <c r="X222"/>
      <c r="Y222"/>
      <c r="Z222"/>
    </row>
    <row r="223" spans="2:42" ht="13.5" x14ac:dyDescent="0.25">
      <c r="D223" s="215"/>
      <c r="E223" s="216"/>
      <c r="F223" s="51">
        <f>ROUND(F222/(F$222+F$224+F$226),3)</f>
        <v>0.76800000000000002</v>
      </c>
      <c r="G223" s="52">
        <f>ROUND(G222/(G$222+G$224+G$226),3)</f>
        <v>0.82599999999999996</v>
      </c>
      <c r="H223" s="52">
        <f>ROUND(H222/(H$222+H$224+H$226),3)</f>
        <v>0.81</v>
      </c>
      <c r="I223" s="53">
        <f>ROUND(I222/(I$222+I$224+I$226),3)</f>
        <v>0.75800000000000001</v>
      </c>
      <c r="J223" s="56"/>
      <c r="K223" s="56"/>
      <c r="L223" s="56"/>
      <c r="M223" s="56"/>
      <c r="S223"/>
      <c r="T223"/>
      <c r="U223"/>
      <c r="V223"/>
      <c r="W223"/>
      <c r="X223"/>
      <c r="Y223"/>
      <c r="Z223"/>
    </row>
    <row r="224" spans="2:42" ht="13.5" x14ac:dyDescent="0.25">
      <c r="D224" s="209" t="s">
        <v>191</v>
      </c>
      <c r="E224" s="210"/>
      <c r="F224" s="47">
        <f>G224+H224+I224</f>
        <v>16</v>
      </c>
      <c r="G224" s="48">
        <v>4</v>
      </c>
      <c r="H224" s="48">
        <v>0</v>
      </c>
      <c r="I224" s="49">
        <v>12</v>
      </c>
      <c r="J224" s="44"/>
      <c r="K224" s="44"/>
      <c r="L224" s="44"/>
      <c r="M224" s="44"/>
      <c r="S224"/>
      <c r="T224"/>
      <c r="U224"/>
      <c r="V224"/>
      <c r="W224"/>
      <c r="X224"/>
      <c r="Y224"/>
      <c r="Z224"/>
    </row>
    <row r="225" spans="2:26" ht="13.5" x14ac:dyDescent="0.25">
      <c r="D225" s="211"/>
      <c r="E225" s="212"/>
      <c r="F225" s="51">
        <f>ROUND(F224/(F$222+F$224+F$226),3)</f>
        <v>6.2E-2</v>
      </c>
      <c r="G225" s="52">
        <f>ROUND(G224/(G$222+G$224+G$226),3)</f>
        <v>0.17399999999999999</v>
      </c>
      <c r="H225" s="52">
        <f>ROUND(H224/(H$222+H$224+H$226),3)</f>
        <v>0</v>
      </c>
      <c r="I225" s="53">
        <f>ROUND(I224/(I$222+I$224+I$226),3)</f>
        <v>5.6000000000000001E-2</v>
      </c>
      <c r="J225" s="56"/>
      <c r="K225" s="56"/>
      <c r="L225" s="56"/>
      <c r="M225" s="56"/>
      <c r="S225"/>
      <c r="T225"/>
      <c r="U225"/>
      <c r="V225"/>
      <c r="W225"/>
      <c r="X225"/>
      <c r="Y225"/>
      <c r="Z225"/>
    </row>
    <row r="226" spans="2:26" ht="13.5" x14ac:dyDescent="0.25">
      <c r="D226" s="209" t="s">
        <v>192</v>
      </c>
      <c r="E226" s="210"/>
      <c r="F226" s="47">
        <f>G226+H226+I226</f>
        <v>44</v>
      </c>
      <c r="G226" s="48">
        <v>0</v>
      </c>
      <c r="H226" s="48">
        <v>4</v>
      </c>
      <c r="I226" s="49">
        <v>40</v>
      </c>
      <c r="J226" s="44"/>
      <c r="K226" s="44"/>
      <c r="L226" s="44"/>
      <c r="M226" s="44"/>
      <c r="S226"/>
      <c r="T226"/>
      <c r="U226"/>
      <c r="V226"/>
      <c r="W226"/>
      <c r="X226"/>
      <c r="Y226"/>
      <c r="Z226"/>
    </row>
    <row r="227" spans="2:26" ht="13.5" x14ac:dyDescent="0.25">
      <c r="D227" s="211"/>
      <c r="E227" s="212"/>
      <c r="F227" s="51">
        <f>ROUND(F226/(F$222+F$224+F$226),3)</f>
        <v>0.17</v>
      </c>
      <c r="G227" s="52">
        <f>ROUND(G226/(G$222+G$224+G$226),3)</f>
        <v>0</v>
      </c>
      <c r="H227" s="52">
        <f>ROUND(H226/(H$222+H$224+H$226),3)</f>
        <v>0.19</v>
      </c>
      <c r="I227" s="53">
        <f>ROUND(I226/(I$222+I$224+I$226),3)</f>
        <v>0.186</v>
      </c>
      <c r="J227" s="56"/>
      <c r="K227" s="56"/>
      <c r="L227" s="56"/>
      <c r="M227" s="56"/>
      <c r="S227"/>
      <c r="T227"/>
      <c r="U227"/>
      <c r="V227"/>
      <c r="W227"/>
      <c r="X227"/>
      <c r="Y227"/>
      <c r="Z227"/>
    </row>
    <row r="228" spans="2:26" ht="13.5" x14ac:dyDescent="0.25">
      <c r="D228" s="189" t="s">
        <v>41</v>
      </c>
      <c r="E228" s="190"/>
      <c r="F228" s="47">
        <f>F222+F224+F226</f>
        <v>259</v>
      </c>
      <c r="G228" s="48">
        <f t="shared" ref="G228:I228" si="52">G222+G224+G226</f>
        <v>23</v>
      </c>
      <c r="H228" s="48">
        <f t="shared" si="52"/>
        <v>21</v>
      </c>
      <c r="I228" s="49">
        <f t="shared" si="52"/>
        <v>215</v>
      </c>
      <c r="J228" s="44"/>
      <c r="K228" s="44"/>
      <c r="L228" s="44"/>
      <c r="M228" s="44"/>
      <c r="S228"/>
      <c r="T228"/>
      <c r="U228"/>
      <c r="V228"/>
      <c r="W228"/>
      <c r="X228"/>
      <c r="Y228"/>
      <c r="Z228"/>
    </row>
    <row r="229" spans="2:26" ht="14" thickBot="1" x14ac:dyDescent="0.3">
      <c r="D229" s="189"/>
      <c r="E229" s="190"/>
      <c r="F229" s="57">
        <f>F223+F225+F227</f>
        <v>1</v>
      </c>
      <c r="G229" s="58">
        <f t="shared" ref="G229:H229" si="53">G223+G225+G227</f>
        <v>1</v>
      </c>
      <c r="H229" s="127">
        <f t="shared" si="53"/>
        <v>1</v>
      </c>
      <c r="I229" s="128">
        <f>I223+I225+I227</f>
        <v>1</v>
      </c>
      <c r="J229" s="56"/>
      <c r="K229" s="56"/>
      <c r="L229" s="56"/>
      <c r="M229" s="56"/>
      <c r="S229"/>
      <c r="T229"/>
      <c r="U229"/>
      <c r="V229"/>
      <c r="W229"/>
      <c r="X229"/>
      <c r="Y229"/>
      <c r="Z229"/>
    </row>
    <row r="230" spans="2:26" ht="13.5" x14ac:dyDescent="0.25">
      <c r="D230" s="108"/>
      <c r="E230" s="108"/>
      <c r="F230" s="63"/>
      <c r="G230" s="63"/>
      <c r="H230" s="63"/>
      <c r="I230" s="63"/>
      <c r="J230" s="89"/>
      <c r="K230" s="89"/>
      <c r="L230" s="89"/>
      <c r="M230" s="89"/>
      <c r="S230"/>
      <c r="T230"/>
      <c r="U230"/>
      <c r="V230"/>
      <c r="W230"/>
      <c r="Z230"/>
    </row>
    <row r="231" spans="2:26" ht="13.5" x14ac:dyDescent="0.25">
      <c r="D231" s="108"/>
      <c r="E231" s="108"/>
      <c r="F231" s="41"/>
      <c r="G231" s="41"/>
      <c r="H231" s="41"/>
      <c r="I231" s="41"/>
      <c r="J231" s="41"/>
      <c r="K231" s="41"/>
      <c r="L231" s="41"/>
      <c r="N231" s="41"/>
      <c r="O231" s="41"/>
      <c r="P231" s="41"/>
      <c r="R231"/>
      <c r="S231"/>
      <c r="T231"/>
      <c r="U231"/>
      <c r="V231"/>
      <c r="W231"/>
      <c r="X231"/>
      <c r="Y231"/>
      <c r="Z231"/>
    </row>
    <row r="232" spans="2:26" ht="14" thickBot="1" x14ac:dyDescent="0.3">
      <c r="B232" s="6" t="s">
        <v>216</v>
      </c>
      <c r="C232" s="6"/>
      <c r="F232" s="8"/>
      <c r="G232" s="44"/>
      <c r="H232" s="44"/>
      <c r="I232" s="44"/>
      <c r="J232" s="44"/>
      <c r="N232" s="44"/>
      <c r="R232"/>
      <c r="S232"/>
      <c r="T232"/>
      <c r="U232"/>
      <c r="V232"/>
      <c r="W232"/>
      <c r="X232"/>
      <c r="Y232"/>
      <c r="Z232"/>
    </row>
    <row r="233" spans="2:26" ht="13.5" x14ac:dyDescent="0.25">
      <c r="D233" s="150"/>
      <c r="E233" s="151"/>
      <c r="F233" s="159" t="s">
        <v>33</v>
      </c>
      <c r="G233" s="178"/>
      <c r="H233" s="178"/>
      <c r="I233" s="179"/>
      <c r="S233"/>
      <c r="T233"/>
      <c r="U233"/>
      <c r="V233"/>
      <c r="W233"/>
      <c r="X233"/>
      <c r="Y233"/>
      <c r="Z233"/>
    </row>
    <row r="234" spans="2:26" ht="13.5" x14ac:dyDescent="0.25">
      <c r="D234" s="156"/>
      <c r="E234" s="157"/>
      <c r="F234" s="10"/>
      <c r="G234" s="107" t="s">
        <v>16</v>
      </c>
      <c r="H234" s="107" t="s">
        <v>17</v>
      </c>
      <c r="I234" s="45" t="s">
        <v>18</v>
      </c>
      <c r="S234"/>
      <c r="T234"/>
      <c r="U234"/>
      <c r="V234"/>
      <c r="W234"/>
      <c r="X234"/>
      <c r="Y234"/>
      <c r="Z234"/>
    </row>
    <row r="235" spans="2:26" ht="13.5" x14ac:dyDescent="0.25">
      <c r="D235" s="213" t="s">
        <v>194</v>
      </c>
      <c r="E235" s="214"/>
      <c r="F235" s="47">
        <f>G235+H235+I235</f>
        <v>127</v>
      </c>
      <c r="G235" s="48">
        <v>9</v>
      </c>
      <c r="H235" s="48">
        <v>12</v>
      </c>
      <c r="I235" s="49">
        <v>106</v>
      </c>
      <c r="J235" s="108"/>
      <c r="K235" s="109"/>
      <c r="L235" s="109"/>
      <c r="M235" s="109"/>
      <c r="S235"/>
      <c r="T235"/>
      <c r="U235"/>
      <c r="V235"/>
      <c r="W235"/>
      <c r="X235"/>
      <c r="Y235"/>
      <c r="Z235"/>
    </row>
    <row r="236" spans="2:26" ht="13.5" x14ac:dyDescent="0.25">
      <c r="D236" s="215"/>
      <c r="E236" s="216"/>
      <c r="F236" s="51">
        <f>ROUND(F235/(F$237+F$235),3)</f>
        <v>0.49199999999999999</v>
      </c>
      <c r="G236" s="52">
        <f>ROUND(G235/(G$237+G$235),3)</f>
        <v>0.39100000000000001</v>
      </c>
      <c r="H236" s="52">
        <f>ROUND(H235/(H$237+H$235),3)</f>
        <v>0.57099999999999995</v>
      </c>
      <c r="I236" s="53">
        <f>ROUND(I235/(I$237+I$235),3)</f>
        <v>0.495</v>
      </c>
      <c r="J236" s="56"/>
      <c r="K236" s="56"/>
      <c r="L236" s="56"/>
      <c r="M236" s="56"/>
      <c r="S236"/>
      <c r="T236"/>
      <c r="U236"/>
      <c r="V236"/>
      <c r="W236"/>
      <c r="X236"/>
      <c r="Y236"/>
      <c r="Z236"/>
    </row>
    <row r="237" spans="2:26" ht="13.5" x14ac:dyDescent="0.25">
      <c r="D237" s="209" t="s">
        <v>195</v>
      </c>
      <c r="E237" s="210"/>
      <c r="F237" s="47">
        <f>G237+H237+I237</f>
        <v>131</v>
      </c>
      <c r="G237" s="48">
        <v>14</v>
      </c>
      <c r="H237" s="48">
        <v>9</v>
      </c>
      <c r="I237" s="49">
        <v>108</v>
      </c>
      <c r="J237" s="44"/>
      <c r="K237" s="44"/>
      <c r="L237" s="44"/>
      <c r="M237" s="44"/>
      <c r="S237"/>
      <c r="T237"/>
      <c r="U237"/>
      <c r="V237"/>
      <c r="W237"/>
      <c r="X237"/>
      <c r="Y237"/>
      <c r="Z237"/>
    </row>
    <row r="238" spans="2:26" ht="13.5" x14ac:dyDescent="0.25">
      <c r="D238" s="211"/>
      <c r="E238" s="212"/>
      <c r="F238" s="51">
        <f>ROUND(F237/(F$237+F$235),3)</f>
        <v>0.50800000000000001</v>
      </c>
      <c r="G238" s="52">
        <f>ROUND(G237/(G$237+G$235),3)</f>
        <v>0.60899999999999999</v>
      </c>
      <c r="H238" s="52">
        <f>ROUND(H237/(H$237+H$235),3)</f>
        <v>0.42899999999999999</v>
      </c>
      <c r="I238" s="53">
        <f>ROUND(I237/(I$237+I$235),3)</f>
        <v>0.505</v>
      </c>
      <c r="J238" s="56"/>
      <c r="K238" s="56"/>
      <c r="L238" s="56"/>
      <c r="M238" s="56"/>
      <c r="S238"/>
      <c r="T238"/>
      <c r="U238"/>
      <c r="V238"/>
      <c r="W238"/>
      <c r="X238"/>
      <c r="Y238"/>
      <c r="Z238"/>
    </row>
    <row r="239" spans="2:26" ht="13.5" x14ac:dyDescent="0.25">
      <c r="D239" s="189" t="s">
        <v>41</v>
      </c>
      <c r="E239" s="190"/>
      <c r="F239" s="47">
        <f>F235+F237</f>
        <v>258</v>
      </c>
      <c r="G239" s="48">
        <f t="shared" ref="G239:I239" si="54">G235+G237</f>
        <v>23</v>
      </c>
      <c r="H239" s="48">
        <f t="shared" si="54"/>
        <v>21</v>
      </c>
      <c r="I239" s="49">
        <f t="shared" si="54"/>
        <v>214</v>
      </c>
      <c r="J239" s="44"/>
      <c r="K239" s="44"/>
      <c r="L239" s="44"/>
      <c r="M239" s="44"/>
      <c r="S239"/>
      <c r="T239"/>
      <c r="U239"/>
      <c r="V239"/>
      <c r="W239"/>
      <c r="X239"/>
      <c r="Y239"/>
      <c r="Z239"/>
    </row>
    <row r="240" spans="2:26" ht="14" thickBot="1" x14ac:dyDescent="0.3">
      <c r="D240" s="189"/>
      <c r="E240" s="190"/>
      <c r="F240" s="57">
        <f>F236+F238</f>
        <v>1</v>
      </c>
      <c r="G240" s="58">
        <f t="shared" ref="G240:I240" si="55">G236+G238</f>
        <v>1</v>
      </c>
      <c r="H240" s="127">
        <f t="shared" si="55"/>
        <v>1</v>
      </c>
      <c r="I240" s="128">
        <f t="shared" si="55"/>
        <v>1</v>
      </c>
      <c r="J240" s="56"/>
      <c r="K240" s="56"/>
      <c r="L240" s="56"/>
      <c r="M240" s="56"/>
      <c r="S240"/>
      <c r="T240"/>
      <c r="U240"/>
      <c r="V240"/>
      <c r="W240"/>
      <c r="X240"/>
      <c r="Y240"/>
      <c r="Z240"/>
    </row>
    <row r="241" spans="2:26" ht="13.5" x14ac:dyDescent="0.25">
      <c r="D241" s="108"/>
      <c r="E241" s="108"/>
      <c r="F241" s="63"/>
      <c r="G241" s="63"/>
      <c r="H241" s="63"/>
      <c r="I241" s="63"/>
      <c r="J241" s="89"/>
      <c r="K241" s="89"/>
      <c r="L241" s="89"/>
      <c r="M241" s="89"/>
      <c r="S241"/>
      <c r="T241"/>
      <c r="U241"/>
      <c r="V241"/>
      <c r="W241"/>
      <c r="X241"/>
      <c r="Y241"/>
      <c r="Z241"/>
    </row>
    <row r="242" spans="2:26" ht="14" thickBot="1" x14ac:dyDescent="0.3">
      <c r="B242" s="6" t="s">
        <v>217</v>
      </c>
      <c r="F242" s="9"/>
      <c r="G242" s="87"/>
      <c r="H242" s="87"/>
      <c r="I242" s="87"/>
      <c r="S242"/>
      <c r="T242"/>
      <c r="U242"/>
      <c r="V242"/>
      <c r="W242"/>
      <c r="X242"/>
      <c r="Y242"/>
    </row>
    <row r="243" spans="2:26" ht="13.5" x14ac:dyDescent="0.25">
      <c r="D243" s="79"/>
      <c r="E243" s="80"/>
      <c r="F243" s="159" t="s">
        <v>13</v>
      </c>
      <c r="G243" s="160"/>
      <c r="H243" s="160"/>
      <c r="I243" s="161"/>
      <c r="J243" s="56"/>
      <c r="K243" s="56"/>
      <c r="L243" s="56"/>
      <c r="R243" s="9"/>
      <c r="S243"/>
      <c r="T243"/>
      <c r="U243"/>
      <c r="V243"/>
      <c r="W243"/>
      <c r="X243"/>
      <c r="Y243"/>
    </row>
    <row r="244" spans="2:26" ht="13.5" x14ac:dyDescent="0.25">
      <c r="D244" s="81"/>
      <c r="E244" s="82"/>
      <c r="F244" s="10"/>
      <c r="G244" s="11" t="s">
        <v>16</v>
      </c>
      <c r="H244" s="11" t="s">
        <v>17</v>
      </c>
      <c r="I244" s="45" t="s">
        <v>18</v>
      </c>
      <c r="J244" s="44"/>
      <c r="K244" s="44"/>
      <c r="L244" s="44"/>
      <c r="R244" s="16"/>
      <c r="S244"/>
      <c r="T244"/>
      <c r="U244"/>
      <c r="V244"/>
      <c r="W244"/>
      <c r="X244"/>
      <c r="Y244"/>
    </row>
    <row r="245" spans="2:26" ht="13.5" x14ac:dyDescent="0.25">
      <c r="D245" s="166" t="s">
        <v>197</v>
      </c>
      <c r="E245" s="167"/>
      <c r="F245" s="47">
        <f>G245+H245+I245</f>
        <v>54</v>
      </c>
      <c r="G245" s="48">
        <v>7</v>
      </c>
      <c r="H245" s="48">
        <v>3</v>
      </c>
      <c r="I245" s="49">
        <v>44</v>
      </c>
      <c r="J245" s="56"/>
      <c r="K245"/>
      <c r="L245"/>
      <c r="M245"/>
      <c r="N245"/>
      <c r="O245"/>
      <c r="S245"/>
      <c r="T245"/>
      <c r="U245"/>
      <c r="V245"/>
      <c r="W245"/>
      <c r="X245"/>
      <c r="Y245"/>
    </row>
    <row r="246" spans="2:26" ht="13.5" x14ac:dyDescent="0.25">
      <c r="D246" s="168"/>
      <c r="E246" s="169"/>
      <c r="F246" s="51">
        <f>ROUND(F245/(F$245+F$247+F$249+F$251+F$253+F$255+F$257+F$259+F$261+F$263+F$265+F$267+F$269+F$271+F$273+F$275+F$277+F$279+F$281+F$283),3)</f>
        <v>0.20899999999999999</v>
      </c>
      <c r="G246" s="52">
        <f>ROUND(G245/(G$245+G$247+G$249+G$251+G$253+G$255+G$257+G$259+G$261+G$263+G$265+G$267+G$269+G$271+G$273+G$275+G$277+G$279+G$281+G$283),3)</f>
        <v>0.30399999999999999</v>
      </c>
      <c r="H246" s="52">
        <f>ROUND(H245/(H$245+H$247+H$249+H$251+H$253+H$255+H$257+H$259+H$261+H$263+H$265+H$267+H$269+H$271+H$273+H$275+H$277+H$279+H$281+H$283),3)</f>
        <v>0.14299999999999999</v>
      </c>
      <c r="I246" s="53">
        <f>ROUND(I245/(I$245+I$247+I$249+I$251+I$253+I$255+I$257+I$259+I$261+I$263+I$265+I$267+I$269+I$271+I$273+I$275+I$277+I$279+I$281+I$283),3)</f>
        <v>0.20599999999999999</v>
      </c>
      <c r="J246" s="89"/>
      <c r="K246"/>
      <c r="L246"/>
      <c r="M246"/>
      <c r="N246"/>
      <c r="O246"/>
      <c r="R246" s="44"/>
      <c r="S246"/>
      <c r="T246"/>
      <c r="U246"/>
      <c r="V246"/>
      <c r="W246"/>
      <c r="X246"/>
      <c r="Y246"/>
    </row>
    <row r="247" spans="2:26" ht="13.5" x14ac:dyDescent="0.25">
      <c r="D247" s="166" t="s">
        <v>198</v>
      </c>
      <c r="E247" s="167"/>
      <c r="F247" s="47">
        <f>G247+H247+I247</f>
        <v>24</v>
      </c>
      <c r="G247" s="48">
        <v>1</v>
      </c>
      <c r="H247" s="48">
        <v>2</v>
      </c>
      <c r="I247" s="49">
        <v>21</v>
      </c>
      <c r="J247" s="41"/>
      <c r="K247"/>
      <c r="L247"/>
      <c r="M247"/>
      <c r="N247"/>
      <c r="O247"/>
      <c r="Q247"/>
      <c r="S247"/>
      <c r="T247"/>
      <c r="U247"/>
      <c r="V247"/>
      <c r="W247"/>
      <c r="X247"/>
      <c r="Y247"/>
    </row>
    <row r="248" spans="2:26" ht="13.5" x14ac:dyDescent="0.25">
      <c r="D248" s="168"/>
      <c r="E248" s="169"/>
      <c r="F248" s="51">
        <f t="shared" ref="F248:I248" si="56">ROUND(F247/(F$245+F$247+F$249+F$251+F$253+F$255+F$257+F$259+F$261+F$263+F$265+F$267+F$269+F$271+F$273+F$275+F$277+F$279+F$281+F$283),3)</f>
        <v>9.2999999999999999E-2</v>
      </c>
      <c r="G248" s="52">
        <f t="shared" si="56"/>
        <v>4.2999999999999997E-2</v>
      </c>
      <c r="H248" s="52">
        <f t="shared" si="56"/>
        <v>9.5000000000000001E-2</v>
      </c>
      <c r="I248" s="53">
        <f t="shared" si="56"/>
        <v>9.8000000000000004E-2</v>
      </c>
      <c r="K248"/>
      <c r="L248"/>
      <c r="M248"/>
      <c r="N248"/>
      <c r="O248"/>
      <c r="Q248"/>
      <c r="R248" s="44"/>
      <c r="S248"/>
      <c r="T248"/>
      <c r="U248"/>
      <c r="V248"/>
      <c r="W248"/>
      <c r="X248"/>
      <c r="Y248"/>
    </row>
    <row r="249" spans="2:26" ht="13.5" x14ac:dyDescent="0.25">
      <c r="D249" s="166" t="s">
        <v>199</v>
      </c>
      <c r="E249" s="167"/>
      <c r="F249" s="47">
        <f>G249+H249+I249</f>
        <v>6</v>
      </c>
      <c r="G249" s="48">
        <v>0</v>
      </c>
      <c r="H249" s="48">
        <v>1</v>
      </c>
      <c r="I249" s="49">
        <v>5</v>
      </c>
      <c r="K249"/>
      <c r="L249"/>
      <c r="M249"/>
      <c r="N249"/>
      <c r="O249"/>
      <c r="S249"/>
      <c r="T249"/>
      <c r="U249"/>
      <c r="V249"/>
      <c r="W249"/>
      <c r="X249"/>
      <c r="Y249"/>
    </row>
    <row r="250" spans="2:26" ht="13.5" x14ac:dyDescent="0.25">
      <c r="D250" s="168"/>
      <c r="E250" s="169"/>
      <c r="F250" s="51">
        <f t="shared" ref="F250:I250" si="57">ROUND(F249/(F$245+F$247+F$249+F$251+F$253+F$255+F$257+F$259+F$261+F$263+F$265+F$267+F$269+F$271+F$273+F$275+F$277+F$279+F$281+F$283),3)</f>
        <v>2.3E-2</v>
      </c>
      <c r="G250" s="52">
        <f t="shared" si="57"/>
        <v>0</v>
      </c>
      <c r="H250" s="52">
        <f t="shared" si="57"/>
        <v>4.8000000000000001E-2</v>
      </c>
      <c r="I250" s="53">
        <f t="shared" si="57"/>
        <v>2.3E-2</v>
      </c>
      <c r="K250"/>
      <c r="L250"/>
      <c r="M250"/>
      <c r="N250"/>
      <c r="O250"/>
      <c r="R250" s="44"/>
      <c r="S250"/>
      <c r="T250"/>
      <c r="U250"/>
      <c r="V250"/>
      <c r="W250"/>
      <c r="X250"/>
      <c r="Y250"/>
    </row>
    <row r="251" spans="2:26" ht="13.5" x14ac:dyDescent="0.25">
      <c r="D251" s="166" t="s">
        <v>200</v>
      </c>
      <c r="E251" s="167"/>
      <c r="F251" s="47">
        <f>G251+H251+I251</f>
        <v>15</v>
      </c>
      <c r="G251" s="48">
        <v>0</v>
      </c>
      <c r="H251" s="48">
        <v>0</v>
      </c>
      <c r="I251" s="49">
        <v>15</v>
      </c>
      <c r="J251" s="115"/>
      <c r="K251"/>
      <c r="L251"/>
      <c r="M251"/>
      <c r="N251"/>
      <c r="O251"/>
      <c r="S251"/>
      <c r="T251"/>
      <c r="U251"/>
      <c r="V251"/>
      <c r="W251"/>
      <c r="X251"/>
      <c r="Y251"/>
    </row>
    <row r="252" spans="2:26" ht="13.5" x14ac:dyDescent="0.25">
      <c r="D252" s="168"/>
      <c r="E252" s="169"/>
      <c r="F252" s="51">
        <f t="shared" ref="F252:I252" si="58">ROUND(F251/(F$245+F$247+F$249+F$251+F$253+F$255+F$257+F$259+F$261+F$263+F$265+F$267+F$269+F$271+F$273+F$275+F$277+F$279+F$281+F$283),3)</f>
        <v>5.8000000000000003E-2</v>
      </c>
      <c r="G252" s="52">
        <f t="shared" si="58"/>
        <v>0</v>
      </c>
      <c r="H252" s="52">
        <f t="shared" si="58"/>
        <v>0</v>
      </c>
      <c r="I252" s="53">
        <f t="shared" si="58"/>
        <v>7.0000000000000007E-2</v>
      </c>
      <c r="J252" s="56"/>
      <c r="K252"/>
      <c r="L252"/>
      <c r="M252"/>
      <c r="N252"/>
      <c r="O252"/>
      <c r="R252" s="44"/>
      <c r="S252"/>
      <c r="T252"/>
      <c r="U252"/>
      <c r="V252"/>
      <c r="W252"/>
      <c r="X252"/>
      <c r="Y252"/>
    </row>
    <row r="253" spans="2:26" ht="13.5" x14ac:dyDescent="0.25">
      <c r="D253" s="166" t="s">
        <v>201</v>
      </c>
      <c r="E253" s="167"/>
      <c r="F253" s="47">
        <f>G253+H253+I253</f>
        <v>38</v>
      </c>
      <c r="G253" s="48">
        <v>7</v>
      </c>
      <c r="H253" s="48">
        <v>1</v>
      </c>
      <c r="I253" s="49">
        <v>30</v>
      </c>
      <c r="J253" s="44"/>
      <c r="K253"/>
      <c r="L253"/>
      <c r="M253"/>
      <c r="N253"/>
      <c r="O253"/>
      <c r="S253"/>
      <c r="T253"/>
      <c r="U253"/>
      <c r="V253"/>
      <c r="W253"/>
      <c r="X253"/>
      <c r="Y253"/>
    </row>
    <row r="254" spans="2:26" ht="13.5" x14ac:dyDescent="0.25">
      <c r="D254" s="168"/>
      <c r="E254" s="169"/>
      <c r="F254" s="51">
        <f t="shared" ref="F254:I254" si="59">ROUND(F253/(F$245+F$247+F$249+F$251+F$253+F$255+F$257+F$259+F$261+F$263+F$265+F$267+F$269+F$271+F$273+F$275+F$277+F$279+F$281+F$283),3)</f>
        <v>0.14699999999999999</v>
      </c>
      <c r="G254" s="52">
        <f t="shared" si="59"/>
        <v>0.30399999999999999</v>
      </c>
      <c r="H254" s="52">
        <f t="shared" si="59"/>
        <v>4.8000000000000001E-2</v>
      </c>
      <c r="I254" s="53">
        <f t="shared" si="59"/>
        <v>0.14000000000000001</v>
      </c>
      <c r="J254" s="56"/>
      <c r="K254"/>
      <c r="L254"/>
      <c r="M254"/>
      <c r="N254"/>
      <c r="O254"/>
      <c r="R254" s="44"/>
      <c r="S254"/>
      <c r="T254"/>
      <c r="U254"/>
      <c r="V254"/>
      <c r="W254"/>
      <c r="X254"/>
      <c r="Y254"/>
    </row>
    <row r="255" spans="2:26" ht="13.5" x14ac:dyDescent="0.25">
      <c r="D255" s="166" t="s">
        <v>202</v>
      </c>
      <c r="E255" s="167"/>
      <c r="F255" s="47">
        <f>G255+H255+I255</f>
        <v>11</v>
      </c>
      <c r="G255" s="48">
        <v>0</v>
      </c>
      <c r="H255" s="48">
        <v>2</v>
      </c>
      <c r="I255" s="49">
        <v>9</v>
      </c>
      <c r="J255" s="44"/>
      <c r="K255"/>
      <c r="L255"/>
      <c r="M255"/>
      <c r="N255"/>
      <c r="O255"/>
      <c r="S255"/>
      <c r="T255"/>
      <c r="U255"/>
      <c r="V255"/>
      <c r="W255"/>
      <c r="X255"/>
      <c r="Y255"/>
    </row>
    <row r="256" spans="2:26" ht="13.5" x14ac:dyDescent="0.25">
      <c r="D256" s="168"/>
      <c r="E256" s="169"/>
      <c r="F256" s="51">
        <f t="shared" ref="F256:I256" si="60">ROUND(F255/(F$245+F$247+F$249+F$251+F$253+F$255+F$257+F$259+F$261+F$263+F$265+F$267+F$269+F$271+F$273+F$275+F$277+F$279+F$281+F$283),3)</f>
        <v>4.2999999999999997E-2</v>
      </c>
      <c r="G256" s="52">
        <f t="shared" si="60"/>
        <v>0</v>
      </c>
      <c r="H256" s="52">
        <f t="shared" si="60"/>
        <v>9.5000000000000001E-2</v>
      </c>
      <c r="I256" s="53">
        <f t="shared" si="60"/>
        <v>4.2000000000000003E-2</v>
      </c>
      <c r="J256" s="56"/>
      <c r="K256"/>
      <c r="L256"/>
      <c r="M256"/>
      <c r="N256"/>
      <c r="O256"/>
      <c r="R256" s="44"/>
      <c r="S256"/>
      <c r="T256"/>
      <c r="U256"/>
      <c r="V256"/>
      <c r="W256"/>
      <c r="X256"/>
      <c r="Y256"/>
    </row>
    <row r="257" spans="4:25" ht="13.5" x14ac:dyDescent="0.25">
      <c r="D257" s="166" t="s">
        <v>203</v>
      </c>
      <c r="E257" s="167"/>
      <c r="F257" s="47">
        <f>G257+H257+I257</f>
        <v>15</v>
      </c>
      <c r="G257" s="48">
        <v>0</v>
      </c>
      <c r="H257" s="48">
        <v>1</v>
      </c>
      <c r="I257" s="49">
        <v>14</v>
      </c>
      <c r="J257" s="56"/>
      <c r="K257"/>
      <c r="L257"/>
      <c r="M257"/>
      <c r="N257"/>
      <c r="O257"/>
      <c r="S257"/>
      <c r="T257"/>
      <c r="U257"/>
      <c r="V257"/>
      <c r="W257"/>
      <c r="X257"/>
      <c r="Y257"/>
    </row>
    <row r="258" spans="4:25" ht="13.5" x14ac:dyDescent="0.25">
      <c r="D258" s="168"/>
      <c r="E258" s="169"/>
      <c r="F258" s="51">
        <f t="shared" ref="F258:I258" si="61">ROUND(F257/(F$245+F$247+F$249+F$251+F$253+F$255+F$257+F$259+F$261+F$263+F$265+F$267+F$269+F$271+F$273+F$275+F$277+F$279+F$281+F$283),3)</f>
        <v>5.8000000000000003E-2</v>
      </c>
      <c r="G258" s="52">
        <f t="shared" si="61"/>
        <v>0</v>
      </c>
      <c r="H258" s="52">
        <f t="shared" si="61"/>
        <v>4.8000000000000001E-2</v>
      </c>
      <c r="I258" s="53">
        <f t="shared" si="61"/>
        <v>6.5000000000000002E-2</v>
      </c>
      <c r="J258" s="89"/>
      <c r="K258"/>
      <c r="L258"/>
      <c r="M258"/>
      <c r="N258"/>
      <c r="O258"/>
      <c r="R258" s="44"/>
      <c r="S258"/>
      <c r="T258"/>
      <c r="U258"/>
      <c r="V258"/>
      <c r="W258"/>
      <c r="X258"/>
      <c r="Y258"/>
    </row>
    <row r="259" spans="4:25" ht="13.5" x14ac:dyDescent="0.25">
      <c r="D259" s="166" t="s">
        <v>204</v>
      </c>
      <c r="E259" s="167"/>
      <c r="F259" s="47">
        <f>G259+H259+I259</f>
        <v>7</v>
      </c>
      <c r="G259" s="48">
        <v>0</v>
      </c>
      <c r="H259" s="48">
        <v>0</v>
      </c>
      <c r="I259" s="49">
        <v>7</v>
      </c>
      <c r="J259" s="41"/>
      <c r="K259" s="1"/>
      <c r="L259"/>
      <c r="M259"/>
      <c r="N259"/>
      <c r="O259"/>
      <c r="Q259"/>
      <c r="S259"/>
      <c r="T259"/>
      <c r="U259"/>
      <c r="V259"/>
      <c r="W259"/>
      <c r="X259"/>
      <c r="Y259"/>
    </row>
    <row r="260" spans="4:25" ht="13.5" x14ac:dyDescent="0.25">
      <c r="D260" s="168"/>
      <c r="E260" s="169"/>
      <c r="F260" s="51">
        <f t="shared" ref="F260:I260" si="62">ROUND(F259/(F$245+F$247+F$249+F$251+F$253+F$255+F$257+F$259+F$261+F$263+F$265+F$267+F$269+F$271+F$273+F$275+F$277+F$279+F$281+F$283),3)</f>
        <v>2.7E-2</v>
      </c>
      <c r="G260" s="52">
        <f t="shared" si="62"/>
        <v>0</v>
      </c>
      <c r="H260" s="52">
        <f t="shared" si="62"/>
        <v>0</v>
      </c>
      <c r="I260" s="53">
        <f t="shared" si="62"/>
        <v>3.3000000000000002E-2</v>
      </c>
      <c r="K260"/>
      <c r="L260"/>
      <c r="M260"/>
      <c r="N260"/>
      <c r="O260"/>
      <c r="Q260"/>
      <c r="R260" s="44"/>
      <c r="S260"/>
      <c r="T260"/>
      <c r="U260"/>
      <c r="V260"/>
      <c r="W260"/>
      <c r="X260"/>
      <c r="Y260"/>
    </row>
    <row r="261" spans="4:25" ht="13.5" x14ac:dyDescent="0.25">
      <c r="D261" s="166" t="s">
        <v>205</v>
      </c>
      <c r="E261" s="167"/>
      <c r="F261" s="47">
        <f>G261+H261+I261</f>
        <v>5</v>
      </c>
      <c r="G261" s="48">
        <v>0</v>
      </c>
      <c r="H261" s="48">
        <v>1</v>
      </c>
      <c r="I261" s="49">
        <v>4</v>
      </c>
      <c r="K261"/>
      <c r="L261"/>
      <c r="M261"/>
      <c r="N261"/>
      <c r="O261"/>
      <c r="S261"/>
      <c r="T261"/>
      <c r="U261"/>
      <c r="V261"/>
      <c r="W261"/>
      <c r="X261"/>
      <c r="Y261"/>
    </row>
    <row r="262" spans="4:25" ht="13.5" x14ac:dyDescent="0.25">
      <c r="D262" s="168"/>
      <c r="E262" s="169"/>
      <c r="F262" s="51">
        <f t="shared" ref="F262:I262" si="63">ROUND(F261/(F$245+F$247+F$249+F$251+F$253+F$255+F$257+F$259+F$261+F$263+F$265+F$267+F$269+F$271+F$273+F$275+F$277+F$279+F$281+F$283),3)</f>
        <v>1.9E-2</v>
      </c>
      <c r="G262" s="52">
        <f t="shared" si="63"/>
        <v>0</v>
      </c>
      <c r="H262" s="52">
        <f t="shared" si="63"/>
        <v>4.8000000000000001E-2</v>
      </c>
      <c r="I262" s="53">
        <f t="shared" si="63"/>
        <v>1.9E-2</v>
      </c>
      <c r="K262"/>
      <c r="L262"/>
      <c r="M262"/>
      <c r="N262"/>
      <c r="O262"/>
      <c r="R262" s="44"/>
      <c r="S262"/>
      <c r="T262"/>
      <c r="U262"/>
      <c r="V262"/>
      <c r="W262"/>
      <c r="X262"/>
      <c r="Y262"/>
    </row>
    <row r="263" spans="4:25" ht="13.5" x14ac:dyDescent="0.25">
      <c r="D263" s="166" t="s">
        <v>206</v>
      </c>
      <c r="E263" s="167"/>
      <c r="F263" s="47">
        <f>G263+H263+I263</f>
        <v>10</v>
      </c>
      <c r="G263" s="48">
        <v>1</v>
      </c>
      <c r="H263" s="48">
        <v>2</v>
      </c>
      <c r="I263" s="49">
        <v>7</v>
      </c>
      <c r="J263" s="115"/>
      <c r="K263" s="1"/>
      <c r="L263"/>
      <c r="M263"/>
      <c r="N263"/>
      <c r="O263"/>
      <c r="S263"/>
      <c r="T263"/>
      <c r="U263"/>
      <c r="V263"/>
      <c r="W263"/>
      <c r="X263"/>
      <c r="Y263"/>
    </row>
    <row r="264" spans="4:25" ht="13.5" x14ac:dyDescent="0.25">
      <c r="D264" s="168"/>
      <c r="E264" s="169"/>
      <c r="F264" s="51">
        <f t="shared" ref="F264:I264" si="64">ROUND(F263/(F$245+F$247+F$249+F$251+F$253+F$255+F$257+F$259+F$261+F$263+F$265+F$267+F$269+F$271+F$273+F$275+F$277+F$279+F$281+F$283),3)</f>
        <v>3.9E-2</v>
      </c>
      <c r="G264" s="52">
        <f t="shared" si="64"/>
        <v>4.2999999999999997E-2</v>
      </c>
      <c r="H264" s="52">
        <f t="shared" si="64"/>
        <v>9.5000000000000001E-2</v>
      </c>
      <c r="I264" s="53">
        <f t="shared" si="64"/>
        <v>3.3000000000000002E-2</v>
      </c>
      <c r="J264" s="56"/>
      <c r="K264"/>
      <c r="L264"/>
      <c r="M264"/>
      <c r="N264"/>
      <c r="O264"/>
      <c r="R264" s="44"/>
      <c r="S264"/>
      <c r="T264"/>
      <c r="U264"/>
      <c r="V264"/>
      <c r="W264"/>
      <c r="X264"/>
      <c r="Y264"/>
    </row>
    <row r="265" spans="4:25" ht="13.5" x14ac:dyDescent="0.25">
      <c r="D265" s="166" t="s">
        <v>207</v>
      </c>
      <c r="E265" s="167"/>
      <c r="F265" s="47">
        <f>G265+H265+I265</f>
        <v>3</v>
      </c>
      <c r="G265" s="48">
        <v>0</v>
      </c>
      <c r="H265" s="48">
        <v>0</v>
      </c>
      <c r="I265" s="49">
        <v>3</v>
      </c>
      <c r="J265" s="44"/>
      <c r="K265"/>
      <c r="L265"/>
      <c r="M265"/>
      <c r="N265"/>
      <c r="O265"/>
      <c r="S265"/>
      <c r="T265"/>
      <c r="U265"/>
      <c r="V265"/>
      <c r="W265"/>
      <c r="X265"/>
      <c r="Y265"/>
    </row>
    <row r="266" spans="4:25" ht="13.5" x14ac:dyDescent="0.25">
      <c r="D266" s="168"/>
      <c r="E266" s="169"/>
      <c r="F266" s="51">
        <f t="shared" ref="F266:I266" si="65">ROUND(F265/(F$245+F$247+F$249+F$251+F$253+F$255+F$257+F$259+F$261+F$263+F$265+F$267+F$269+F$271+F$273+F$275+F$277+F$279+F$281+F$283),3)</f>
        <v>1.2E-2</v>
      </c>
      <c r="G266" s="52">
        <f t="shared" si="65"/>
        <v>0</v>
      </c>
      <c r="H266" s="52">
        <f t="shared" si="65"/>
        <v>0</v>
      </c>
      <c r="I266" s="53">
        <f t="shared" si="65"/>
        <v>1.4E-2</v>
      </c>
      <c r="J266" s="56"/>
      <c r="K266" s="56"/>
      <c r="L266" s="56"/>
      <c r="R266" s="44"/>
      <c r="S266"/>
      <c r="T266"/>
      <c r="U266"/>
      <c r="V266"/>
      <c r="W266"/>
      <c r="X266"/>
      <c r="Y266"/>
    </row>
    <row r="267" spans="4:25" ht="13.5" x14ac:dyDescent="0.25">
      <c r="D267" s="166" t="s">
        <v>208</v>
      </c>
      <c r="E267" s="167"/>
      <c r="F267" s="47">
        <f>G267+H267+I267</f>
        <v>5</v>
      </c>
      <c r="G267" s="48">
        <v>0</v>
      </c>
      <c r="H267" s="48">
        <v>0</v>
      </c>
      <c r="I267" s="49">
        <v>5</v>
      </c>
      <c r="J267" s="44"/>
      <c r="K267" s="44"/>
      <c r="L267" s="44"/>
      <c r="S267"/>
      <c r="T267"/>
      <c r="U267"/>
      <c r="V267"/>
      <c r="W267"/>
      <c r="X267"/>
      <c r="Y267"/>
    </row>
    <row r="268" spans="4:25" ht="13.5" x14ac:dyDescent="0.25">
      <c r="D268" s="168"/>
      <c r="E268" s="169"/>
      <c r="F268" s="51">
        <f t="shared" ref="F268:I268" si="66">ROUND(F267/(F$245+F$247+F$249+F$251+F$253+F$255+F$257+F$259+F$261+F$263+F$265+F$267+F$269+F$271+F$273+F$275+F$277+F$279+F$281+F$283),3)</f>
        <v>1.9E-2</v>
      </c>
      <c r="G268" s="52">
        <f t="shared" si="66"/>
        <v>0</v>
      </c>
      <c r="H268" s="52">
        <f t="shared" si="66"/>
        <v>0</v>
      </c>
      <c r="I268" s="53">
        <f t="shared" si="66"/>
        <v>2.3E-2</v>
      </c>
      <c r="J268" s="56"/>
      <c r="K268" s="56"/>
      <c r="L268" s="56"/>
      <c r="R268" s="44"/>
      <c r="S268"/>
      <c r="T268"/>
      <c r="U268"/>
      <c r="V268"/>
      <c r="W268"/>
      <c r="X268"/>
      <c r="Y268"/>
    </row>
    <row r="269" spans="4:25" ht="13.5" x14ac:dyDescent="0.25">
      <c r="D269" s="166" t="s">
        <v>209</v>
      </c>
      <c r="E269" s="167"/>
      <c r="F269" s="47">
        <f>G269+H269+I269</f>
        <v>22</v>
      </c>
      <c r="G269" s="48">
        <v>1</v>
      </c>
      <c r="H269" s="48">
        <v>3</v>
      </c>
      <c r="I269" s="49">
        <v>18</v>
      </c>
      <c r="J269" s="56"/>
      <c r="K269" s="56"/>
      <c r="L269" s="56"/>
      <c r="S269"/>
      <c r="T269"/>
      <c r="U269"/>
      <c r="V269"/>
      <c r="W269"/>
      <c r="X269"/>
      <c r="Y269"/>
    </row>
    <row r="270" spans="4:25" ht="13.5" x14ac:dyDescent="0.25">
      <c r="D270" s="168"/>
      <c r="E270" s="169"/>
      <c r="F270" s="51">
        <f t="shared" ref="F270:I270" si="67">ROUND(F269/(F$245+F$247+F$249+F$251+F$253+F$255+F$257+F$259+F$261+F$263+F$265+F$267+F$269+F$271+F$273+F$275+F$277+F$279+F$281+F$283),3)</f>
        <v>8.5000000000000006E-2</v>
      </c>
      <c r="G270" s="52">
        <f t="shared" si="67"/>
        <v>4.2999999999999997E-2</v>
      </c>
      <c r="H270" s="52">
        <f t="shared" si="67"/>
        <v>0.14299999999999999</v>
      </c>
      <c r="I270" s="53">
        <f t="shared" si="67"/>
        <v>8.4000000000000005E-2</v>
      </c>
      <c r="J270" s="89"/>
      <c r="K270" s="89"/>
      <c r="L270" s="89"/>
      <c r="R270" s="44"/>
      <c r="S270"/>
      <c r="T270"/>
      <c r="U270"/>
      <c r="V270"/>
      <c r="W270"/>
      <c r="X270"/>
      <c r="Y270"/>
    </row>
    <row r="271" spans="4:25" ht="13.5" x14ac:dyDescent="0.25">
      <c r="D271" s="166" t="s">
        <v>210</v>
      </c>
      <c r="E271" s="167"/>
      <c r="F271" s="47">
        <f>G271+H271+I271</f>
        <v>5</v>
      </c>
      <c r="G271" s="48">
        <v>0</v>
      </c>
      <c r="H271" s="48">
        <v>2</v>
      </c>
      <c r="I271" s="49">
        <v>3</v>
      </c>
      <c r="J271" s="41"/>
      <c r="K271" s="41"/>
      <c r="M271" s="41"/>
      <c r="N271" s="41"/>
      <c r="O271" s="41"/>
      <c r="Q271"/>
      <c r="S271"/>
      <c r="T271"/>
      <c r="U271"/>
      <c r="V271"/>
      <c r="W271"/>
      <c r="X271"/>
      <c r="Y271"/>
    </row>
    <row r="272" spans="4:25" ht="13.5" x14ac:dyDescent="0.25">
      <c r="D272" s="168"/>
      <c r="E272" s="169"/>
      <c r="F272" s="51">
        <f t="shared" ref="F272:I272" si="68">ROUND(F271/(F$245+F$247+F$249+F$251+F$253+F$255+F$257+F$259+F$261+F$263+F$265+F$267+F$269+F$271+F$273+F$275+F$277+F$279+F$281+F$283),3)</f>
        <v>1.9E-2</v>
      </c>
      <c r="G272" s="52">
        <f t="shared" si="68"/>
        <v>0</v>
      </c>
      <c r="H272" s="52">
        <f t="shared" si="68"/>
        <v>9.5000000000000001E-2</v>
      </c>
      <c r="I272" s="53">
        <f t="shared" si="68"/>
        <v>1.4E-2</v>
      </c>
      <c r="M272" s="44"/>
      <c r="Q272"/>
      <c r="R272" s="44"/>
      <c r="S272"/>
      <c r="T272"/>
      <c r="U272"/>
      <c r="V272"/>
      <c r="W272"/>
      <c r="X272"/>
      <c r="Y272"/>
    </row>
    <row r="273" spans="2:25" ht="13.5" x14ac:dyDescent="0.25">
      <c r="D273" s="166" t="s">
        <v>211</v>
      </c>
      <c r="E273" s="167"/>
      <c r="F273" s="47">
        <f>G273+H273+I273</f>
        <v>0</v>
      </c>
      <c r="G273" s="48">
        <v>0</v>
      </c>
      <c r="H273" s="48">
        <v>0</v>
      </c>
      <c r="I273" s="49">
        <v>0</v>
      </c>
      <c r="S273"/>
      <c r="T273"/>
      <c r="U273"/>
      <c r="V273"/>
      <c r="W273"/>
      <c r="X273"/>
      <c r="Y273"/>
    </row>
    <row r="274" spans="2:25" ht="13.5" x14ac:dyDescent="0.25">
      <c r="D274" s="168"/>
      <c r="E274" s="169"/>
      <c r="F274" s="51">
        <f t="shared" ref="F274:I274" si="69">ROUND(F273/(F$245+F$247+F$249+F$251+F$253+F$255+F$257+F$259+F$261+F$263+F$265+F$267+F$269+F$271+F$273+F$275+F$277+F$279+F$281+F$283),3)</f>
        <v>0</v>
      </c>
      <c r="G274" s="52">
        <f t="shared" si="69"/>
        <v>0</v>
      </c>
      <c r="H274" s="52">
        <f t="shared" si="69"/>
        <v>0</v>
      </c>
      <c r="I274" s="53">
        <f t="shared" si="69"/>
        <v>0</v>
      </c>
      <c r="R274" s="44"/>
      <c r="S274"/>
      <c r="T274"/>
      <c r="U274"/>
      <c r="V274"/>
      <c r="W274"/>
      <c r="X274"/>
      <c r="Y274"/>
    </row>
    <row r="275" spans="2:25" ht="13.5" x14ac:dyDescent="0.25">
      <c r="D275" s="166" t="s">
        <v>212</v>
      </c>
      <c r="E275" s="167"/>
      <c r="F275" s="47">
        <f>G275+H275+I275</f>
        <v>6</v>
      </c>
      <c r="G275" s="48">
        <v>1</v>
      </c>
      <c r="H275" s="48">
        <v>1</v>
      </c>
      <c r="I275" s="49">
        <v>4</v>
      </c>
      <c r="J275" s="115"/>
      <c r="K275" s="115"/>
      <c r="L275" s="115"/>
      <c r="S275"/>
      <c r="T275"/>
      <c r="U275"/>
      <c r="V275"/>
      <c r="W275"/>
      <c r="X275"/>
      <c r="Y275"/>
    </row>
    <row r="276" spans="2:25" ht="13.5" x14ac:dyDescent="0.25">
      <c r="D276" s="168"/>
      <c r="E276" s="169"/>
      <c r="F276" s="51">
        <f t="shared" ref="F276:I276" si="70">ROUND(F275/(F$245+F$247+F$249+F$251+F$253+F$255+F$257+F$259+F$261+F$263+F$265+F$267+F$269+F$271+F$273+F$275+F$277+F$279+F$281+F$283),3)</f>
        <v>2.3E-2</v>
      </c>
      <c r="G276" s="52">
        <f t="shared" si="70"/>
        <v>4.2999999999999997E-2</v>
      </c>
      <c r="H276" s="52">
        <f t="shared" si="70"/>
        <v>4.8000000000000001E-2</v>
      </c>
      <c r="I276" s="53">
        <f t="shared" si="70"/>
        <v>1.9E-2</v>
      </c>
      <c r="J276" s="56"/>
      <c r="K276" s="56"/>
      <c r="L276" s="56"/>
      <c r="R276" s="44"/>
      <c r="S276"/>
      <c r="T276"/>
      <c r="U276"/>
      <c r="V276"/>
      <c r="W276"/>
      <c r="X276"/>
      <c r="Y276"/>
    </row>
    <row r="277" spans="2:25" ht="13.5" x14ac:dyDescent="0.25">
      <c r="D277" s="166" t="s">
        <v>213</v>
      </c>
      <c r="E277" s="167"/>
      <c r="F277" s="47">
        <f>G277+H277+I277</f>
        <v>2</v>
      </c>
      <c r="G277" s="48">
        <v>1</v>
      </c>
      <c r="H277" s="48">
        <v>0</v>
      </c>
      <c r="I277" s="49">
        <v>1</v>
      </c>
      <c r="J277" s="44"/>
      <c r="K277" s="44"/>
      <c r="L277" s="44"/>
      <c r="S277"/>
      <c r="T277"/>
      <c r="U277"/>
      <c r="V277"/>
      <c r="W277"/>
      <c r="X277"/>
      <c r="Y277"/>
    </row>
    <row r="278" spans="2:25" ht="13.5" x14ac:dyDescent="0.25">
      <c r="D278" s="168"/>
      <c r="E278" s="169"/>
      <c r="F278" s="51">
        <f t="shared" ref="F278:I278" si="71">ROUND(F277/(F$245+F$247+F$249+F$251+F$253+F$255+F$257+F$259+F$261+F$263+F$265+F$267+F$269+F$271+F$273+F$275+F$277+F$279+F$281+F$283),3)</f>
        <v>8.0000000000000002E-3</v>
      </c>
      <c r="G278" s="52">
        <f t="shared" si="71"/>
        <v>4.2999999999999997E-2</v>
      </c>
      <c r="H278" s="52">
        <f t="shared" si="71"/>
        <v>0</v>
      </c>
      <c r="I278" s="53">
        <f t="shared" si="71"/>
        <v>5.0000000000000001E-3</v>
      </c>
      <c r="J278" s="56"/>
      <c r="K278" s="56"/>
      <c r="L278" s="56"/>
      <c r="R278" s="44"/>
      <c r="S278"/>
      <c r="T278"/>
      <c r="U278"/>
      <c r="V278"/>
      <c r="W278"/>
      <c r="X278"/>
      <c r="Y278"/>
    </row>
    <row r="279" spans="2:25" ht="13.5" x14ac:dyDescent="0.25">
      <c r="D279" s="166" t="s">
        <v>214</v>
      </c>
      <c r="E279" s="167"/>
      <c r="F279" s="47">
        <f>G279+H279+I279</f>
        <v>14</v>
      </c>
      <c r="G279" s="48">
        <v>3</v>
      </c>
      <c r="H279" s="48">
        <v>1</v>
      </c>
      <c r="I279" s="49">
        <v>10</v>
      </c>
      <c r="J279" s="44"/>
      <c r="K279" s="44"/>
      <c r="L279" s="44"/>
      <c r="S279"/>
      <c r="T279"/>
      <c r="U279"/>
      <c r="V279"/>
      <c r="W279"/>
      <c r="X279"/>
      <c r="Y279"/>
    </row>
    <row r="280" spans="2:25" ht="13.5" x14ac:dyDescent="0.25">
      <c r="D280" s="168"/>
      <c r="E280" s="169"/>
      <c r="F280" s="51">
        <f t="shared" ref="F280:I280" si="72">ROUND(F279/(F$245+F$247+F$249+F$251+F$253+F$255+F$257+F$259+F$261+F$263+F$265+F$267+F$269+F$271+F$273+F$275+F$277+F$279+F$281+F$283),3)</f>
        <v>5.3999999999999999E-2</v>
      </c>
      <c r="G280" s="52">
        <f t="shared" si="72"/>
        <v>0.13</v>
      </c>
      <c r="H280" s="52">
        <f t="shared" si="72"/>
        <v>4.8000000000000001E-2</v>
      </c>
      <c r="I280" s="53">
        <f t="shared" si="72"/>
        <v>4.7E-2</v>
      </c>
      <c r="J280" s="56"/>
      <c r="K280" s="56"/>
      <c r="L280" s="56"/>
      <c r="R280" s="44"/>
      <c r="S280"/>
      <c r="T280"/>
      <c r="U280"/>
      <c r="V280"/>
      <c r="W280"/>
      <c r="X280"/>
      <c r="Y280"/>
    </row>
    <row r="281" spans="2:25" ht="13.5" x14ac:dyDescent="0.25">
      <c r="D281" s="191" t="s">
        <v>196</v>
      </c>
      <c r="E281" s="193"/>
      <c r="F281" s="47">
        <f>G281+H281+I281</f>
        <v>0</v>
      </c>
      <c r="G281" s="48">
        <v>0</v>
      </c>
      <c r="H281" s="48">
        <v>0</v>
      </c>
      <c r="I281" s="49">
        <v>0</v>
      </c>
      <c r="J281" s="44"/>
      <c r="K281" s="44"/>
      <c r="L281" s="44"/>
      <c r="S281"/>
      <c r="T281"/>
      <c r="U281"/>
      <c r="V281"/>
      <c r="W281"/>
      <c r="X281"/>
      <c r="Y281"/>
    </row>
    <row r="282" spans="2:25" ht="13.5" x14ac:dyDescent="0.25">
      <c r="D282" s="194"/>
      <c r="E282" s="196"/>
      <c r="F282" s="51">
        <f t="shared" ref="F282:I282" si="73">ROUND(F281/(F$245+F$247+F$249+F$251+F$253+F$255+F$257+F$259+F$261+F$263+F$265+F$267+F$269+F$271+F$273+F$275+F$277+F$279+F$281+F$283),3)</f>
        <v>0</v>
      </c>
      <c r="G282" s="52">
        <f t="shared" si="73"/>
        <v>0</v>
      </c>
      <c r="H282" s="52">
        <f t="shared" si="73"/>
        <v>0</v>
      </c>
      <c r="I282" s="53">
        <f t="shared" si="73"/>
        <v>0</v>
      </c>
      <c r="J282" s="56"/>
      <c r="K282" s="56"/>
      <c r="L282" s="56"/>
      <c r="R282" s="44"/>
      <c r="S282"/>
      <c r="T282"/>
      <c r="U282"/>
      <c r="V282"/>
      <c r="W282"/>
      <c r="X282"/>
      <c r="Y282"/>
    </row>
    <row r="283" spans="2:25" ht="13.5" x14ac:dyDescent="0.25">
      <c r="D283" s="166" t="s">
        <v>96</v>
      </c>
      <c r="E283" s="167"/>
      <c r="F283" s="47">
        <f>G283+H283+I283</f>
        <v>16</v>
      </c>
      <c r="G283" s="48">
        <v>1</v>
      </c>
      <c r="H283" s="48">
        <v>1</v>
      </c>
      <c r="I283" s="49">
        <v>14</v>
      </c>
      <c r="J283" s="44"/>
      <c r="K283" s="44"/>
      <c r="L283" s="44"/>
      <c r="S283"/>
      <c r="T283"/>
      <c r="U283"/>
      <c r="V283"/>
      <c r="W283"/>
      <c r="X283"/>
      <c r="Y283"/>
    </row>
    <row r="284" spans="2:25" ht="13.5" x14ac:dyDescent="0.25">
      <c r="D284" s="168"/>
      <c r="E284" s="169"/>
      <c r="F284" s="51">
        <f t="shared" ref="F284:I284" si="74">ROUND(F283/(F$245+F$247+F$249+F$251+F$253+F$255+F$257+F$259+F$261+F$263+F$265+F$267+F$269+F$271+F$273+F$275+F$277+F$279+F$281+F$283),3)</f>
        <v>6.2E-2</v>
      </c>
      <c r="G284" s="52">
        <f t="shared" si="74"/>
        <v>4.2999999999999997E-2</v>
      </c>
      <c r="H284" s="52">
        <f t="shared" si="74"/>
        <v>4.8000000000000001E-2</v>
      </c>
      <c r="I284" s="53">
        <f t="shared" si="74"/>
        <v>6.5000000000000002E-2</v>
      </c>
      <c r="J284" s="56"/>
      <c r="K284" s="56"/>
      <c r="L284" s="56"/>
      <c r="R284" s="44"/>
      <c r="S284"/>
      <c r="T284"/>
      <c r="U284"/>
      <c r="V284"/>
      <c r="W284"/>
      <c r="X284"/>
      <c r="Y284"/>
    </row>
    <row r="285" spans="2:25" ht="13.5" x14ac:dyDescent="0.25">
      <c r="D285" s="150" t="s">
        <v>41</v>
      </c>
      <c r="E285" s="155"/>
      <c r="F285" s="47">
        <f>F245+F247+F249+F251+F253+F255+F257+F259+F261+F263+F265+F267+F269+F271+F273+F275+F277+F279+F281+F283</f>
        <v>258</v>
      </c>
      <c r="G285" s="48">
        <f>G245+G247+G249+G251+G253+G255+G257+G259+G261+G263+G265+G267+G269+G271+G273+G275+G277+G279+G281+G283</f>
        <v>23</v>
      </c>
      <c r="H285" s="48">
        <f>H245+H247+H249+H251+H253+H255+H257+H259+H261+H263+H265+H267+H269+H271+H273+H275+H277+H279+H281+H283</f>
        <v>21</v>
      </c>
      <c r="I285" s="49">
        <f>I245+I247+I249+I251+I253+I255+I257+I259+I261+I263+I265+I267+I269+I271+I273+I275+I277+I279+I281+I283</f>
        <v>214</v>
      </c>
      <c r="J285" s="89"/>
      <c r="K285" s="89"/>
      <c r="L285" s="89"/>
      <c r="S285"/>
      <c r="T285"/>
      <c r="U285"/>
      <c r="V285"/>
      <c r="W285"/>
      <c r="X285"/>
      <c r="Y285"/>
    </row>
    <row r="286" spans="2:25" ht="14" thickBot="1" x14ac:dyDescent="0.3">
      <c r="D286" s="156"/>
      <c r="E286" s="158"/>
      <c r="F286" s="57">
        <f>F246+F248+F250+F252+F254+F256+F258+F260+F262+F264+F266+F268+F270+F272+F274+F276+F278+F280+F282+F284</f>
        <v>0.99800000000000022</v>
      </c>
      <c r="G286" s="58">
        <f t="shared" ref="G286:I286" si="75">G246+G248+G250+G252+G254+G256+G258+G260+G262+G264+G266+G268+G270+G272+G274+G276+G278+G280+G282+G284</f>
        <v>0.99600000000000022</v>
      </c>
      <c r="H286" s="58">
        <f t="shared" si="75"/>
        <v>1.002</v>
      </c>
      <c r="I286" s="59">
        <f t="shared" si="75"/>
        <v>1.0000000000000002</v>
      </c>
      <c r="J286" s="44"/>
      <c r="K286" s="44"/>
      <c r="L286" s="44"/>
      <c r="M286" s="44"/>
      <c r="N286" s="44"/>
      <c r="O286" s="44"/>
      <c r="P286" s="44"/>
      <c r="Q286" s="44"/>
      <c r="R286" s="63"/>
      <c r="S286"/>
      <c r="T286"/>
      <c r="U286"/>
      <c r="V286"/>
      <c r="W286"/>
      <c r="X286"/>
      <c r="Y286"/>
    </row>
    <row r="287" spans="2:25" ht="13.5" x14ac:dyDescent="0.25">
      <c r="F287" s="63"/>
      <c r="G287" s="63"/>
      <c r="H287" s="63"/>
      <c r="I287" s="63"/>
      <c r="J287" s="56"/>
      <c r="K287" s="56"/>
      <c r="L287" s="56"/>
      <c r="S287"/>
      <c r="T287"/>
      <c r="U287"/>
      <c r="V287"/>
      <c r="W287"/>
      <c r="X287"/>
      <c r="Y287"/>
    </row>
    <row r="288" spans="2:25" ht="14" thickBot="1" x14ac:dyDescent="0.3">
      <c r="B288" s="6" t="s">
        <v>218</v>
      </c>
      <c r="F288" s="90"/>
      <c r="S288"/>
      <c r="T288"/>
      <c r="U288"/>
      <c r="V288"/>
      <c r="W288"/>
      <c r="X288"/>
      <c r="Y288"/>
    </row>
    <row r="289" spans="2:40" ht="13.5" x14ac:dyDescent="0.25">
      <c r="D289" s="79"/>
      <c r="E289" s="80"/>
      <c r="F289" s="159" t="s">
        <v>13</v>
      </c>
      <c r="G289" s="160"/>
      <c r="H289" s="160"/>
      <c r="I289" s="161"/>
      <c r="J289" s="151" t="s">
        <v>34</v>
      </c>
      <c r="K289" s="151"/>
      <c r="L289" s="151"/>
      <c r="M289" s="152"/>
      <c r="N289" s="150" t="s">
        <v>35</v>
      </c>
      <c r="O289" s="151"/>
      <c r="P289" s="151"/>
      <c r="Q289" s="152"/>
      <c r="S289"/>
      <c r="T289"/>
      <c r="U289"/>
      <c r="V289"/>
      <c r="W289"/>
      <c r="X289"/>
      <c r="Y289"/>
      <c r="AJ289" s="4"/>
      <c r="AN289" s="3"/>
    </row>
    <row r="290" spans="2:40" ht="13.5" x14ac:dyDescent="0.25">
      <c r="D290" s="81"/>
      <c r="E290" s="82"/>
      <c r="F290" s="93"/>
      <c r="G290" s="11" t="s">
        <v>16</v>
      </c>
      <c r="H290" s="11" t="s">
        <v>17</v>
      </c>
      <c r="I290" s="45" t="s">
        <v>18</v>
      </c>
      <c r="J290" s="15"/>
      <c r="K290" s="11" t="s">
        <v>16</v>
      </c>
      <c r="L290" s="11" t="s">
        <v>17</v>
      </c>
      <c r="M290" s="46" t="s">
        <v>18</v>
      </c>
      <c r="N290" s="92"/>
      <c r="O290" s="11" t="s">
        <v>16</v>
      </c>
      <c r="P290" s="11" t="s">
        <v>17</v>
      </c>
      <c r="Q290" s="46" t="s">
        <v>18</v>
      </c>
      <c r="S290"/>
      <c r="T290"/>
      <c r="U290"/>
      <c r="V290"/>
      <c r="W290"/>
      <c r="X290"/>
      <c r="Y290"/>
      <c r="AJ290" s="4"/>
      <c r="AN290" s="3"/>
    </row>
    <row r="291" spans="2:40" ht="13.5" x14ac:dyDescent="0.25">
      <c r="D291" s="170" t="s">
        <v>78</v>
      </c>
      <c r="E291" s="173"/>
      <c r="F291" s="47">
        <f>G291+H291+I291</f>
        <v>239</v>
      </c>
      <c r="G291" s="48">
        <v>16</v>
      </c>
      <c r="H291" s="48">
        <v>20</v>
      </c>
      <c r="I291" s="49">
        <v>203</v>
      </c>
      <c r="J291" s="50">
        <f>K291+L291+M291</f>
        <v>479</v>
      </c>
      <c r="K291" s="48">
        <v>47</v>
      </c>
      <c r="L291" s="48">
        <v>79</v>
      </c>
      <c r="M291" s="48">
        <v>353</v>
      </c>
      <c r="N291" s="50">
        <f>O291+P291+Q291</f>
        <v>610</v>
      </c>
      <c r="O291" s="48">
        <v>43</v>
      </c>
      <c r="P291" s="48">
        <v>174</v>
      </c>
      <c r="Q291" s="48">
        <v>393</v>
      </c>
      <c r="S291"/>
      <c r="T291"/>
      <c r="U291"/>
      <c r="V291"/>
      <c r="W291"/>
      <c r="X291"/>
      <c r="Y291"/>
      <c r="AJ291" s="4"/>
      <c r="AN291" s="3"/>
    </row>
    <row r="292" spans="2:40" ht="13.5" x14ac:dyDescent="0.25">
      <c r="D292" s="175"/>
      <c r="E292" s="176"/>
      <c r="F292" s="51">
        <f t="shared" ref="F292:M292" si="76">ROUND(F291/(F$291+F$293+F$295),3)</f>
        <v>0.91900000000000004</v>
      </c>
      <c r="G292" s="52">
        <f t="shared" si="76"/>
        <v>0.69599999999999995</v>
      </c>
      <c r="H292" s="52">
        <f t="shared" si="76"/>
        <v>0.95199999999999996</v>
      </c>
      <c r="I292" s="53">
        <f t="shared" si="76"/>
        <v>0.94</v>
      </c>
      <c r="J292" s="54">
        <f t="shared" si="76"/>
        <v>0.93200000000000005</v>
      </c>
      <c r="K292" s="52">
        <f t="shared" si="76"/>
        <v>0.81</v>
      </c>
      <c r="L292" s="52">
        <f t="shared" si="76"/>
        <v>0.97499999999999998</v>
      </c>
      <c r="M292" s="52">
        <f t="shared" si="76"/>
        <v>0.94099999999999995</v>
      </c>
      <c r="N292" s="54">
        <f t="shared" ref="N292:Q292" si="77">ROUND(N291/(N$291+N$293+N$295),3)</f>
        <v>0.91300000000000003</v>
      </c>
      <c r="O292" s="52">
        <f t="shared" si="77"/>
        <v>0.69399999999999995</v>
      </c>
      <c r="P292" s="52">
        <f t="shared" si="77"/>
        <v>0.95099999999999996</v>
      </c>
      <c r="Q292" s="52">
        <f t="shared" si="77"/>
        <v>0.92900000000000005</v>
      </c>
      <c r="S292"/>
      <c r="T292"/>
      <c r="U292"/>
      <c r="V292"/>
      <c r="W292"/>
      <c r="X292"/>
      <c r="Y292"/>
      <c r="AJ292" s="4"/>
      <c r="AN292" s="3"/>
    </row>
    <row r="293" spans="2:40" ht="13.5" x14ac:dyDescent="0.25">
      <c r="D293" s="197" t="s">
        <v>188</v>
      </c>
      <c r="E293" s="198"/>
      <c r="F293" s="47">
        <f>G293+H293+I293</f>
        <v>6</v>
      </c>
      <c r="G293" s="48">
        <v>1</v>
      </c>
      <c r="H293" s="48">
        <v>1</v>
      </c>
      <c r="I293" s="49">
        <v>4</v>
      </c>
      <c r="J293" s="50">
        <f>K293+L293+M293</f>
        <v>11</v>
      </c>
      <c r="K293" s="48">
        <v>2</v>
      </c>
      <c r="L293" s="48">
        <v>2</v>
      </c>
      <c r="M293" s="48">
        <v>7</v>
      </c>
      <c r="N293" s="50">
        <f>O293+P293+Q293</f>
        <v>24</v>
      </c>
      <c r="O293" s="48">
        <v>3</v>
      </c>
      <c r="P293" s="48">
        <v>6</v>
      </c>
      <c r="Q293" s="48">
        <v>15</v>
      </c>
      <c r="S293"/>
      <c r="T293"/>
      <c r="U293"/>
      <c r="V293"/>
      <c r="W293"/>
      <c r="X293"/>
      <c r="Y293"/>
      <c r="AJ293" s="4"/>
      <c r="AN293" s="3"/>
    </row>
    <row r="294" spans="2:40" ht="13.5" x14ac:dyDescent="0.25">
      <c r="D294" s="199"/>
      <c r="E294" s="200"/>
      <c r="F294" s="51">
        <f>ROUND(F293/(F$291+F$293+F$295),3)+0.001</f>
        <v>2.4E-2</v>
      </c>
      <c r="G294" s="52">
        <f>ROUND(G293/(G$291+G$293+G$295),3)</f>
        <v>4.2999999999999997E-2</v>
      </c>
      <c r="H294" s="52">
        <f>ROUND(H293/(H$291+H$293+H$295),3)+0.001</f>
        <v>4.9000000000000002E-2</v>
      </c>
      <c r="I294" s="53">
        <f>ROUND(I293/(I$291+I$293+I$295),3)</f>
        <v>1.9E-2</v>
      </c>
      <c r="J294" s="54">
        <f>ROUND(J293/(J$291+J$293+J$295),3)+0.001</f>
        <v>2.2000000000000002E-2</v>
      </c>
      <c r="K294" s="52">
        <f>ROUND(K293/(K$291+K$293+K$295),3)</f>
        <v>3.4000000000000002E-2</v>
      </c>
      <c r="L294" s="52">
        <f>ROUND(L293/(L$291+L$293+L$295),3)+0.001</f>
        <v>2.6000000000000002E-2</v>
      </c>
      <c r="M294" s="52">
        <f>ROUND(M293/(M$291+M$293+M$295),3)</f>
        <v>1.9E-2</v>
      </c>
      <c r="N294" s="54">
        <f>ROUND(N293/(N$291+N$293+N$295),3)+0.001</f>
        <v>3.6999999999999998E-2</v>
      </c>
      <c r="O294" s="52">
        <f>ROUND(O293/(O$291+O$293+O$295),3)</f>
        <v>4.8000000000000001E-2</v>
      </c>
      <c r="P294" s="52">
        <f>ROUND(P293/(P$291+P$293+P$295),3)+0.001</f>
        <v>3.4000000000000002E-2</v>
      </c>
      <c r="Q294" s="52">
        <f>ROUND(Q293/(Q$291+Q$293+Q$295),3)</f>
        <v>3.5000000000000003E-2</v>
      </c>
      <c r="S294"/>
      <c r="T294"/>
      <c r="U294"/>
      <c r="V294"/>
      <c r="W294"/>
      <c r="X294"/>
      <c r="Y294"/>
      <c r="AJ294" s="4"/>
      <c r="AN294" s="3"/>
    </row>
    <row r="295" spans="2:40" ht="13.5" x14ac:dyDescent="0.25">
      <c r="D295" s="191" t="s">
        <v>79</v>
      </c>
      <c r="E295" s="192"/>
      <c r="F295" s="47">
        <f>G295+H295+I295</f>
        <v>15</v>
      </c>
      <c r="G295" s="48">
        <v>6</v>
      </c>
      <c r="H295" s="48">
        <v>0</v>
      </c>
      <c r="I295" s="49">
        <v>9</v>
      </c>
      <c r="J295" s="50">
        <f>K295+L295+M295</f>
        <v>24</v>
      </c>
      <c r="K295" s="48">
        <v>9</v>
      </c>
      <c r="L295" s="48">
        <v>0</v>
      </c>
      <c r="M295" s="48">
        <v>15</v>
      </c>
      <c r="N295" s="50">
        <f>O295+P295+Q295</f>
        <v>34</v>
      </c>
      <c r="O295" s="48">
        <v>16</v>
      </c>
      <c r="P295" s="48">
        <v>3</v>
      </c>
      <c r="Q295" s="48">
        <v>15</v>
      </c>
      <c r="S295"/>
      <c r="T295"/>
      <c r="U295"/>
      <c r="V295"/>
      <c r="W295"/>
      <c r="X295"/>
      <c r="Y295"/>
      <c r="AJ295" s="4"/>
      <c r="AN295" s="3"/>
    </row>
    <row r="296" spans="2:40" ht="13.5" x14ac:dyDescent="0.25">
      <c r="D296" s="194"/>
      <c r="E296" s="195"/>
      <c r="F296" s="51">
        <f t="shared" ref="F296:M296" si="78">ROUND(F295/(F$291+F$293+F$295),3)</f>
        <v>5.8000000000000003E-2</v>
      </c>
      <c r="G296" s="52">
        <f t="shared" si="78"/>
        <v>0.26100000000000001</v>
      </c>
      <c r="H296" s="52">
        <f t="shared" si="78"/>
        <v>0</v>
      </c>
      <c r="I296" s="53">
        <f t="shared" si="78"/>
        <v>4.2000000000000003E-2</v>
      </c>
      <c r="J296" s="54">
        <f t="shared" si="78"/>
        <v>4.7E-2</v>
      </c>
      <c r="K296" s="52">
        <f t="shared" si="78"/>
        <v>0.155</v>
      </c>
      <c r="L296" s="52">
        <f t="shared" si="78"/>
        <v>0</v>
      </c>
      <c r="M296" s="52">
        <f t="shared" si="78"/>
        <v>0.04</v>
      </c>
      <c r="N296" s="54">
        <f t="shared" ref="N296:Q296" si="79">ROUND(N295/(N$291+N$293+N$295),3)</f>
        <v>5.0999999999999997E-2</v>
      </c>
      <c r="O296" s="52">
        <f t="shared" si="79"/>
        <v>0.25800000000000001</v>
      </c>
      <c r="P296" s="52">
        <f t="shared" si="79"/>
        <v>1.6E-2</v>
      </c>
      <c r="Q296" s="52">
        <f t="shared" si="79"/>
        <v>3.5000000000000003E-2</v>
      </c>
      <c r="S296"/>
      <c r="T296"/>
      <c r="U296"/>
      <c r="V296"/>
      <c r="W296"/>
      <c r="X296"/>
      <c r="Y296"/>
      <c r="AJ296" s="4"/>
      <c r="AN296" s="3"/>
    </row>
    <row r="297" spans="2:40" ht="13.5" x14ac:dyDescent="0.25">
      <c r="D297" s="150" t="s">
        <v>41</v>
      </c>
      <c r="E297" s="151"/>
      <c r="F297" s="47">
        <f t="shared" ref="F297:M298" si="80">F291+F293+F295</f>
        <v>260</v>
      </c>
      <c r="G297" s="48">
        <f t="shared" si="80"/>
        <v>23</v>
      </c>
      <c r="H297" s="48">
        <f t="shared" si="80"/>
        <v>21</v>
      </c>
      <c r="I297" s="49">
        <f t="shared" si="80"/>
        <v>216</v>
      </c>
      <c r="J297" s="50">
        <f t="shared" si="80"/>
        <v>514</v>
      </c>
      <c r="K297" s="48">
        <f t="shared" si="80"/>
        <v>58</v>
      </c>
      <c r="L297" s="48">
        <f t="shared" si="80"/>
        <v>81</v>
      </c>
      <c r="M297" s="48">
        <f t="shared" si="80"/>
        <v>375</v>
      </c>
      <c r="N297" s="50">
        <f t="shared" ref="N297:Q297" si="81">N291+N293+N295</f>
        <v>668</v>
      </c>
      <c r="O297" s="48">
        <f t="shared" si="81"/>
        <v>62</v>
      </c>
      <c r="P297" s="48">
        <f t="shared" si="81"/>
        <v>183</v>
      </c>
      <c r="Q297" s="48">
        <f t="shared" si="81"/>
        <v>423</v>
      </c>
      <c r="S297"/>
      <c r="T297"/>
      <c r="U297"/>
      <c r="V297"/>
      <c r="W297"/>
      <c r="X297"/>
      <c r="Y297"/>
      <c r="AJ297" s="4"/>
      <c r="AN297" s="3"/>
    </row>
    <row r="298" spans="2:40" ht="14" thickBot="1" x14ac:dyDescent="0.3">
      <c r="D298" s="156"/>
      <c r="E298" s="157"/>
      <c r="F298" s="57">
        <f t="shared" si="80"/>
        <v>1.0010000000000001</v>
      </c>
      <c r="G298" s="58">
        <f t="shared" si="80"/>
        <v>1</v>
      </c>
      <c r="H298" s="58">
        <f t="shared" si="80"/>
        <v>1.0009999999999999</v>
      </c>
      <c r="I298" s="59">
        <f t="shared" si="80"/>
        <v>1.0009999999999999</v>
      </c>
      <c r="J298" s="62">
        <f t="shared" si="80"/>
        <v>1.0010000000000001</v>
      </c>
      <c r="K298" s="61">
        <f t="shared" si="80"/>
        <v>0.99900000000000011</v>
      </c>
      <c r="L298" s="61">
        <f t="shared" si="80"/>
        <v>1.0009999999999999</v>
      </c>
      <c r="M298" s="61">
        <f t="shared" si="80"/>
        <v>1</v>
      </c>
      <c r="N298" s="62">
        <f t="shared" ref="N298:Q298" si="82">N292+N294+N296</f>
        <v>1.0010000000000001</v>
      </c>
      <c r="O298" s="61">
        <f t="shared" si="82"/>
        <v>1</v>
      </c>
      <c r="P298" s="61">
        <f t="shared" si="82"/>
        <v>1.0009999999999999</v>
      </c>
      <c r="Q298" s="61">
        <f t="shared" si="82"/>
        <v>0.99900000000000011</v>
      </c>
      <c r="S298"/>
      <c r="T298"/>
      <c r="U298"/>
      <c r="V298"/>
      <c r="W298"/>
      <c r="X298"/>
      <c r="Y298"/>
      <c r="AJ298" s="4"/>
      <c r="AN298" s="3"/>
    </row>
    <row r="299" spans="2:40" ht="13.5" x14ac:dyDescent="0.25">
      <c r="F299" s="63"/>
      <c r="G299" s="63"/>
      <c r="H299" s="63"/>
      <c r="I299" s="63"/>
      <c r="J299" s="63"/>
      <c r="K299" s="63"/>
      <c r="L299" s="63"/>
      <c r="N299" s="63"/>
      <c r="O299" s="63"/>
      <c r="P299" s="63"/>
      <c r="S299"/>
      <c r="T299"/>
      <c r="U299"/>
      <c r="V299"/>
      <c r="W299"/>
      <c r="X299"/>
      <c r="Y299"/>
    </row>
    <row r="300" spans="2:40" ht="14" thickBot="1" x14ac:dyDescent="0.3">
      <c r="B300" s="6" t="s">
        <v>219</v>
      </c>
      <c r="F300" s="90"/>
      <c r="S300"/>
      <c r="T300"/>
      <c r="U300"/>
      <c r="V300"/>
      <c r="W300"/>
      <c r="X300"/>
      <c r="Y300"/>
    </row>
    <row r="301" spans="2:40" ht="13.5" x14ac:dyDescent="0.25">
      <c r="D301" s="79"/>
      <c r="E301" s="80"/>
      <c r="F301" s="159" t="s">
        <v>13</v>
      </c>
      <c r="G301" s="160"/>
      <c r="H301" s="160"/>
      <c r="I301" s="161"/>
      <c r="J301" s="186" t="s">
        <v>34</v>
      </c>
      <c r="K301" s="151"/>
      <c r="L301" s="151"/>
      <c r="M301" s="152"/>
      <c r="N301" s="186" t="s">
        <v>35</v>
      </c>
      <c r="O301" s="151"/>
      <c r="P301" s="151"/>
      <c r="Q301" s="152"/>
      <c r="R301" s="9"/>
      <c r="S301"/>
      <c r="T301"/>
      <c r="U301"/>
      <c r="V301"/>
      <c r="W301"/>
      <c r="X301"/>
      <c r="Y301"/>
    </row>
    <row r="302" spans="2:40" ht="13.5" x14ac:dyDescent="0.25">
      <c r="D302" s="81"/>
      <c r="E302" s="82"/>
      <c r="F302" s="10"/>
      <c r="G302" s="11" t="s">
        <v>16</v>
      </c>
      <c r="H302" s="11" t="s">
        <v>17</v>
      </c>
      <c r="I302" s="45" t="s">
        <v>18</v>
      </c>
      <c r="J302" s="10"/>
      <c r="K302" s="11" t="s">
        <v>16</v>
      </c>
      <c r="L302" s="11" t="s">
        <v>17</v>
      </c>
      <c r="M302" s="46" t="s">
        <v>18</v>
      </c>
      <c r="N302" s="10"/>
      <c r="O302" s="116" t="s">
        <v>16</v>
      </c>
      <c r="P302" s="116" t="s">
        <v>17</v>
      </c>
      <c r="Q302" s="46" t="s">
        <v>18</v>
      </c>
      <c r="R302" s="16"/>
      <c r="S302"/>
      <c r="T302"/>
      <c r="U302"/>
      <c r="V302"/>
      <c r="W302"/>
      <c r="X302"/>
      <c r="Y302"/>
    </row>
    <row r="303" spans="2:40" ht="13.5" x14ac:dyDescent="0.25">
      <c r="D303" s="166" t="s">
        <v>80</v>
      </c>
      <c r="E303" s="167"/>
      <c r="F303" s="47">
        <f>G303+H303+I303</f>
        <v>82</v>
      </c>
      <c r="G303" s="48">
        <v>6</v>
      </c>
      <c r="H303" s="48">
        <v>6</v>
      </c>
      <c r="I303" s="49">
        <v>70</v>
      </c>
      <c r="J303" s="47">
        <f>K303+L303+M303</f>
        <v>238</v>
      </c>
      <c r="K303" s="48">
        <v>21</v>
      </c>
      <c r="L303" s="48">
        <v>32</v>
      </c>
      <c r="M303" s="48">
        <v>185</v>
      </c>
      <c r="N303" s="47">
        <f>O303+P303+Q303</f>
        <v>231</v>
      </c>
      <c r="O303" s="48">
        <v>16</v>
      </c>
      <c r="P303" s="48">
        <v>49</v>
      </c>
      <c r="Q303" s="48">
        <v>166</v>
      </c>
      <c r="S303"/>
      <c r="T303"/>
      <c r="U303"/>
      <c r="V303"/>
      <c r="W303"/>
      <c r="X303"/>
      <c r="Y303"/>
    </row>
    <row r="304" spans="2:40" ht="13.5" x14ac:dyDescent="0.25">
      <c r="D304" s="168"/>
      <c r="E304" s="169"/>
      <c r="F304" s="51">
        <f t="shared" ref="F304:M304" si="83">ROUND(F303/(F$303+F$305+F$307+F$309),3)</f>
        <v>0.31900000000000001</v>
      </c>
      <c r="G304" s="52">
        <f t="shared" si="83"/>
        <v>0.26100000000000001</v>
      </c>
      <c r="H304" s="52">
        <f t="shared" si="83"/>
        <v>0.28599999999999998</v>
      </c>
      <c r="I304" s="53">
        <f t="shared" si="83"/>
        <v>0.32900000000000001</v>
      </c>
      <c r="J304" s="51">
        <f t="shared" si="83"/>
        <v>0.38100000000000001</v>
      </c>
      <c r="K304" s="52">
        <f t="shared" si="83"/>
        <v>0.318</v>
      </c>
      <c r="L304" s="52">
        <f t="shared" si="83"/>
        <v>0.25</v>
      </c>
      <c r="M304" s="52">
        <f t="shared" si="83"/>
        <v>0.43</v>
      </c>
      <c r="N304" s="51">
        <f t="shared" ref="N304:Q304" si="84">ROUND(N303/(N$303+N$305+N$307+N$309),3)</f>
        <v>0.34799999999999998</v>
      </c>
      <c r="O304" s="52">
        <f t="shared" si="84"/>
        <v>0.26700000000000002</v>
      </c>
      <c r="P304" s="52">
        <f t="shared" si="84"/>
        <v>0.26800000000000002</v>
      </c>
      <c r="Q304" s="52">
        <f t="shared" si="84"/>
        <v>0.39400000000000002</v>
      </c>
      <c r="R304" s="44"/>
      <c r="S304"/>
      <c r="T304"/>
      <c r="U304"/>
      <c r="V304"/>
      <c r="W304"/>
      <c r="X304"/>
      <c r="Y304"/>
    </row>
    <row r="305" spans="2:40" ht="13.5" x14ac:dyDescent="0.25">
      <c r="D305" s="166" t="s">
        <v>81</v>
      </c>
      <c r="E305" s="167"/>
      <c r="F305" s="47">
        <f>G305+H305+I305</f>
        <v>36</v>
      </c>
      <c r="G305" s="48">
        <v>2</v>
      </c>
      <c r="H305" s="48">
        <v>5</v>
      </c>
      <c r="I305" s="49">
        <v>29</v>
      </c>
      <c r="J305" s="47">
        <f>K305+L305+M305</f>
        <v>84</v>
      </c>
      <c r="K305" s="48">
        <v>9</v>
      </c>
      <c r="L305" s="48">
        <v>14</v>
      </c>
      <c r="M305" s="48">
        <v>61</v>
      </c>
      <c r="N305" s="47">
        <f>O305+P305+Q305</f>
        <v>100</v>
      </c>
      <c r="O305" s="48">
        <v>6</v>
      </c>
      <c r="P305" s="48">
        <v>22</v>
      </c>
      <c r="Q305" s="48">
        <v>72</v>
      </c>
      <c r="S305"/>
      <c r="T305"/>
      <c r="U305"/>
      <c r="V305"/>
      <c r="W305"/>
      <c r="X305"/>
      <c r="Y305"/>
    </row>
    <row r="306" spans="2:40" ht="13.5" x14ac:dyDescent="0.25">
      <c r="D306" s="168"/>
      <c r="E306" s="169"/>
      <c r="F306" s="51">
        <f t="shared" ref="F306:M306" si="85">ROUND(F305/(F$303+F$305+F$307+F$309),3)</f>
        <v>0.14000000000000001</v>
      </c>
      <c r="G306" s="52">
        <f t="shared" si="85"/>
        <v>8.6999999999999994E-2</v>
      </c>
      <c r="H306" s="52">
        <f t="shared" si="85"/>
        <v>0.23799999999999999</v>
      </c>
      <c r="I306" s="53">
        <f t="shared" si="85"/>
        <v>0.13600000000000001</v>
      </c>
      <c r="J306" s="51">
        <f t="shared" si="85"/>
        <v>0.13500000000000001</v>
      </c>
      <c r="K306" s="52">
        <f t="shared" si="85"/>
        <v>0.13600000000000001</v>
      </c>
      <c r="L306" s="52">
        <f t="shared" si="85"/>
        <v>0.109</v>
      </c>
      <c r="M306" s="52">
        <f t="shared" si="85"/>
        <v>0.14199999999999999</v>
      </c>
      <c r="N306" s="51">
        <f t="shared" ref="N306:Q306" si="86">ROUND(N305/(N$303+N$305+N$307+N$309),3)</f>
        <v>0.151</v>
      </c>
      <c r="O306" s="52">
        <f t="shared" si="86"/>
        <v>0.1</v>
      </c>
      <c r="P306" s="52">
        <f t="shared" si="86"/>
        <v>0.12</v>
      </c>
      <c r="Q306" s="52">
        <f t="shared" si="86"/>
        <v>0.17100000000000001</v>
      </c>
      <c r="R306" s="44"/>
      <c r="S306"/>
      <c r="T306"/>
      <c r="U306"/>
      <c r="V306"/>
      <c r="W306"/>
      <c r="X306"/>
      <c r="Y306"/>
    </row>
    <row r="307" spans="2:40" ht="13.5" x14ac:dyDescent="0.25">
      <c r="D307" s="166" t="s">
        <v>82</v>
      </c>
      <c r="E307" s="167"/>
      <c r="F307" s="47">
        <f>G307+H307+I307</f>
        <v>46</v>
      </c>
      <c r="G307" s="48">
        <v>6</v>
      </c>
      <c r="H307" s="48">
        <v>0</v>
      </c>
      <c r="I307" s="49">
        <v>40</v>
      </c>
      <c r="J307" s="47">
        <f>K307+L307+M307</f>
        <v>115</v>
      </c>
      <c r="K307" s="48">
        <v>13</v>
      </c>
      <c r="L307" s="48">
        <v>25</v>
      </c>
      <c r="M307" s="48">
        <v>77</v>
      </c>
      <c r="N307" s="47">
        <f>O307+P307+Q307</f>
        <v>139</v>
      </c>
      <c r="O307" s="48">
        <v>16</v>
      </c>
      <c r="P307" s="48">
        <v>49</v>
      </c>
      <c r="Q307" s="48">
        <v>74</v>
      </c>
      <c r="R307" s="44"/>
      <c r="S307"/>
      <c r="T307"/>
      <c r="U307"/>
      <c r="V307"/>
      <c r="W307"/>
      <c r="X307"/>
      <c r="Y307"/>
    </row>
    <row r="308" spans="2:40" ht="13.5" x14ac:dyDescent="0.25">
      <c r="D308" s="168"/>
      <c r="E308" s="169"/>
      <c r="F308" s="51">
        <f t="shared" ref="F308:M308" si="87">ROUND(F307/(F$303+F$305+F$307+F$309),3)</f>
        <v>0.17899999999999999</v>
      </c>
      <c r="G308" s="52">
        <f t="shared" si="87"/>
        <v>0.26100000000000001</v>
      </c>
      <c r="H308" s="52">
        <f t="shared" si="87"/>
        <v>0</v>
      </c>
      <c r="I308" s="53">
        <f t="shared" si="87"/>
        <v>0.188</v>
      </c>
      <c r="J308" s="51">
        <f t="shared" si="87"/>
        <v>0.184</v>
      </c>
      <c r="K308" s="52">
        <f t="shared" si="87"/>
        <v>0.19700000000000001</v>
      </c>
      <c r="L308" s="52">
        <f t="shared" si="87"/>
        <v>0.19500000000000001</v>
      </c>
      <c r="M308" s="52">
        <f t="shared" si="87"/>
        <v>0.17899999999999999</v>
      </c>
      <c r="N308" s="51">
        <f t="shared" ref="N308:Q308" si="88">ROUND(N307/(N$303+N$305+N$307+N$309),3)</f>
        <v>0.20899999999999999</v>
      </c>
      <c r="O308" s="52">
        <f t="shared" si="88"/>
        <v>0.26700000000000002</v>
      </c>
      <c r="P308" s="52">
        <f t="shared" si="88"/>
        <v>0.26800000000000002</v>
      </c>
      <c r="Q308" s="52">
        <f t="shared" si="88"/>
        <v>0.17599999999999999</v>
      </c>
      <c r="R308" s="44"/>
      <c r="S308"/>
      <c r="T308"/>
      <c r="U308"/>
      <c r="V308"/>
      <c r="W308"/>
      <c r="X308"/>
      <c r="Y308"/>
    </row>
    <row r="309" spans="2:40" ht="13.5" x14ac:dyDescent="0.25">
      <c r="D309" s="166" t="s">
        <v>83</v>
      </c>
      <c r="E309" s="167"/>
      <c r="F309" s="47">
        <f>G309+H309+I309</f>
        <v>93</v>
      </c>
      <c r="G309" s="48">
        <v>9</v>
      </c>
      <c r="H309" s="48">
        <v>10</v>
      </c>
      <c r="I309" s="49">
        <v>74</v>
      </c>
      <c r="J309" s="47">
        <f>K309+L309+M309</f>
        <v>187</v>
      </c>
      <c r="K309" s="48">
        <v>23</v>
      </c>
      <c r="L309" s="48">
        <v>57</v>
      </c>
      <c r="M309" s="48">
        <v>107</v>
      </c>
      <c r="N309" s="47">
        <f>O309+P309+Q309</f>
        <v>194</v>
      </c>
      <c r="O309" s="48">
        <v>22</v>
      </c>
      <c r="P309" s="48">
        <v>63</v>
      </c>
      <c r="Q309" s="48">
        <v>109</v>
      </c>
      <c r="R309" s="44"/>
      <c r="S309"/>
      <c r="T309"/>
      <c r="U309"/>
      <c r="V309"/>
      <c r="W309"/>
      <c r="X309"/>
      <c r="Y309"/>
    </row>
    <row r="310" spans="2:40" ht="13.5" x14ac:dyDescent="0.25">
      <c r="D310" s="168"/>
      <c r="E310" s="169"/>
      <c r="F310" s="51">
        <f t="shared" ref="F310:M310" si="89">ROUND(F309/(F$303+F$305+F$307+F$309),3)</f>
        <v>0.36199999999999999</v>
      </c>
      <c r="G310" s="52">
        <f t="shared" si="89"/>
        <v>0.39100000000000001</v>
      </c>
      <c r="H310" s="52">
        <f t="shared" si="89"/>
        <v>0.47599999999999998</v>
      </c>
      <c r="I310" s="53">
        <f t="shared" si="89"/>
        <v>0.34699999999999998</v>
      </c>
      <c r="J310" s="51">
        <f t="shared" si="89"/>
        <v>0.3</v>
      </c>
      <c r="K310" s="52">
        <f t="shared" si="89"/>
        <v>0.34799999999999998</v>
      </c>
      <c r="L310" s="52">
        <f t="shared" si="89"/>
        <v>0.44500000000000001</v>
      </c>
      <c r="M310" s="52">
        <f t="shared" si="89"/>
        <v>0.249</v>
      </c>
      <c r="N310" s="51">
        <f t="shared" ref="N310:Q310" si="90">ROUND(N309/(N$303+N$305+N$307+N$309),3)</f>
        <v>0.29199999999999998</v>
      </c>
      <c r="O310" s="52">
        <f t="shared" si="90"/>
        <v>0.36699999999999999</v>
      </c>
      <c r="P310" s="52">
        <f t="shared" si="90"/>
        <v>0.34399999999999997</v>
      </c>
      <c r="Q310" s="52">
        <f t="shared" si="90"/>
        <v>0.25900000000000001</v>
      </c>
      <c r="R310" s="44"/>
      <c r="S310"/>
      <c r="T310"/>
      <c r="U310"/>
      <c r="V310"/>
      <c r="W310"/>
      <c r="X310"/>
      <c r="Y310"/>
    </row>
    <row r="311" spans="2:40" ht="13.5" x14ac:dyDescent="0.25">
      <c r="D311" s="150" t="s">
        <v>41</v>
      </c>
      <c r="E311" s="155"/>
      <c r="F311" s="47">
        <f t="shared" ref="F311:M312" si="91">F303+F305+F307+F309</f>
        <v>257</v>
      </c>
      <c r="G311" s="48">
        <f t="shared" si="91"/>
        <v>23</v>
      </c>
      <c r="H311" s="48">
        <f t="shared" si="91"/>
        <v>21</v>
      </c>
      <c r="I311" s="49">
        <f t="shared" si="91"/>
        <v>213</v>
      </c>
      <c r="J311" s="47">
        <f t="shared" si="91"/>
        <v>624</v>
      </c>
      <c r="K311" s="48">
        <f t="shared" si="91"/>
        <v>66</v>
      </c>
      <c r="L311" s="48">
        <f t="shared" si="91"/>
        <v>128</v>
      </c>
      <c r="M311" s="48">
        <f t="shared" si="91"/>
        <v>430</v>
      </c>
      <c r="N311" s="47">
        <f t="shared" ref="N311:Q311" si="92">N303+N305+N307+N309</f>
        <v>664</v>
      </c>
      <c r="O311" s="48">
        <f t="shared" si="92"/>
        <v>60</v>
      </c>
      <c r="P311" s="48">
        <f t="shared" si="92"/>
        <v>183</v>
      </c>
      <c r="Q311" s="48">
        <f t="shared" si="92"/>
        <v>421</v>
      </c>
      <c r="S311"/>
      <c r="T311"/>
      <c r="U311"/>
      <c r="V311"/>
      <c r="W311"/>
      <c r="X311"/>
      <c r="Y311"/>
    </row>
    <row r="312" spans="2:40" ht="14" thickBot="1" x14ac:dyDescent="0.3">
      <c r="D312" s="156"/>
      <c r="E312" s="158"/>
      <c r="F312" s="57">
        <f t="shared" si="91"/>
        <v>1</v>
      </c>
      <c r="G312" s="58">
        <f t="shared" si="91"/>
        <v>1</v>
      </c>
      <c r="H312" s="58">
        <f t="shared" si="91"/>
        <v>1</v>
      </c>
      <c r="I312" s="59">
        <f t="shared" si="91"/>
        <v>1</v>
      </c>
      <c r="J312" s="60">
        <f t="shared" si="91"/>
        <v>1</v>
      </c>
      <c r="K312" s="61">
        <f t="shared" si="91"/>
        <v>0.999</v>
      </c>
      <c r="L312" s="61">
        <f t="shared" si="91"/>
        <v>0.99900000000000011</v>
      </c>
      <c r="M312" s="61">
        <f t="shared" si="91"/>
        <v>0.99999999999999989</v>
      </c>
      <c r="N312" s="60">
        <f t="shared" ref="N312:Q312" si="93">N304+N306+N308+N310</f>
        <v>1</v>
      </c>
      <c r="O312" s="61">
        <f t="shared" si="93"/>
        <v>1.0009999999999999</v>
      </c>
      <c r="P312" s="61">
        <f t="shared" si="93"/>
        <v>1</v>
      </c>
      <c r="Q312" s="61">
        <f t="shared" si="93"/>
        <v>1</v>
      </c>
      <c r="R312" s="63"/>
      <c r="S312"/>
      <c r="T312"/>
      <c r="U312"/>
      <c r="V312"/>
      <c r="W312"/>
      <c r="X312"/>
      <c r="Y312"/>
    </row>
    <row r="313" spans="2:40" ht="13.5" x14ac:dyDescent="0.25">
      <c r="D313" s="9"/>
      <c r="E313" s="9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63"/>
      <c r="S313"/>
      <c r="T313"/>
      <c r="U313"/>
      <c r="V313"/>
      <c r="W313"/>
      <c r="X313"/>
      <c r="Y313"/>
    </row>
    <row r="314" spans="2:40" ht="14" thickBot="1" x14ac:dyDescent="0.3">
      <c r="B314" s="6" t="s">
        <v>220</v>
      </c>
      <c r="G314" s="8"/>
      <c r="S314"/>
      <c r="T314"/>
      <c r="U314"/>
      <c r="V314"/>
      <c r="W314"/>
      <c r="X314"/>
      <c r="Y314"/>
    </row>
    <row r="315" spans="2:40" ht="13.5" x14ac:dyDescent="0.25">
      <c r="D315" s="150"/>
      <c r="E315" s="155"/>
      <c r="F315" s="159" t="s">
        <v>13</v>
      </c>
      <c r="G315" s="160"/>
      <c r="H315" s="160"/>
      <c r="I315" s="161"/>
      <c r="J315" s="186" t="s">
        <v>34</v>
      </c>
      <c r="K315" s="151"/>
      <c r="L315" s="151"/>
      <c r="M315" s="152"/>
      <c r="N315" s="186" t="s">
        <v>35</v>
      </c>
      <c r="O315" s="151"/>
      <c r="P315" s="151"/>
      <c r="Q315" s="152"/>
      <c r="S315"/>
      <c r="T315"/>
      <c r="U315"/>
      <c r="V315"/>
      <c r="W315"/>
      <c r="X315"/>
      <c r="Y315"/>
      <c r="AJ315" s="4"/>
      <c r="AN315" s="3"/>
    </row>
    <row r="316" spans="2:40" ht="13.5" x14ac:dyDescent="0.25">
      <c r="D316" s="156"/>
      <c r="E316" s="158"/>
      <c r="F316" s="93"/>
      <c r="G316" s="11" t="s">
        <v>16</v>
      </c>
      <c r="H316" s="11" t="s">
        <v>17</v>
      </c>
      <c r="I316" s="45" t="s">
        <v>18</v>
      </c>
      <c r="J316" s="10"/>
      <c r="K316" s="11" t="s">
        <v>16</v>
      </c>
      <c r="L316" s="11" t="s">
        <v>17</v>
      </c>
      <c r="M316" s="46" t="s">
        <v>18</v>
      </c>
      <c r="N316" s="10"/>
      <c r="O316" s="116" t="s">
        <v>16</v>
      </c>
      <c r="P316" s="116" t="s">
        <v>17</v>
      </c>
      <c r="Q316" s="46" t="s">
        <v>18</v>
      </c>
      <c r="S316"/>
      <c r="T316"/>
      <c r="U316"/>
      <c r="V316"/>
      <c r="W316"/>
      <c r="X316"/>
      <c r="Y316"/>
      <c r="AJ316" s="4"/>
      <c r="AN316" s="3"/>
    </row>
    <row r="317" spans="2:40" ht="13.5" x14ac:dyDescent="0.25">
      <c r="D317" s="166" t="s">
        <v>84</v>
      </c>
      <c r="E317" s="167"/>
      <c r="F317" s="47">
        <f>G317+H317+I317</f>
        <v>1</v>
      </c>
      <c r="G317" s="48">
        <v>0</v>
      </c>
      <c r="H317" s="48">
        <v>1</v>
      </c>
      <c r="I317" s="49">
        <v>0</v>
      </c>
      <c r="J317" s="47">
        <f>K317+L317+M317</f>
        <v>6</v>
      </c>
      <c r="K317" s="48">
        <v>1</v>
      </c>
      <c r="L317" s="48">
        <v>0</v>
      </c>
      <c r="M317" s="48">
        <v>5</v>
      </c>
      <c r="N317" s="47">
        <f>O317+P317+Q317</f>
        <v>1</v>
      </c>
      <c r="O317" s="48">
        <v>0</v>
      </c>
      <c r="P317" s="48">
        <v>1</v>
      </c>
      <c r="Q317" s="48">
        <v>0</v>
      </c>
      <c r="S317"/>
      <c r="T317"/>
      <c r="U317"/>
      <c r="V317"/>
      <c r="W317"/>
      <c r="X317"/>
      <c r="Y317"/>
      <c r="AJ317" s="4"/>
      <c r="AN317" s="3"/>
    </row>
    <row r="318" spans="2:40" ht="13.5" x14ac:dyDescent="0.25">
      <c r="D318" s="168"/>
      <c r="E318" s="169"/>
      <c r="F318" s="51">
        <f t="shared" ref="F318:M318" si="94">ROUND(F317/(F$317+F$319+F$321+F$323+F$325),3)</f>
        <v>4.0000000000000001E-3</v>
      </c>
      <c r="G318" s="52">
        <f t="shared" si="94"/>
        <v>0</v>
      </c>
      <c r="H318" s="52">
        <f t="shared" si="94"/>
        <v>0.05</v>
      </c>
      <c r="I318" s="53">
        <f t="shared" si="94"/>
        <v>0</v>
      </c>
      <c r="J318" s="51">
        <f t="shared" si="94"/>
        <v>0.01</v>
      </c>
      <c r="K318" s="52">
        <f t="shared" si="94"/>
        <v>1.4999999999999999E-2</v>
      </c>
      <c r="L318" s="52">
        <f t="shared" si="94"/>
        <v>0</v>
      </c>
      <c r="M318" s="52">
        <f t="shared" si="94"/>
        <v>1.2E-2</v>
      </c>
      <c r="N318" s="51">
        <f t="shared" ref="N318:Q318" si="95">ROUND(N317/(N$317+N$319+N$321+N$323+N$325),3)</f>
        <v>2E-3</v>
      </c>
      <c r="O318" s="52">
        <f t="shared" si="95"/>
        <v>0</v>
      </c>
      <c r="P318" s="52">
        <f t="shared" si="95"/>
        <v>5.0000000000000001E-3</v>
      </c>
      <c r="Q318" s="52">
        <f t="shared" si="95"/>
        <v>0</v>
      </c>
      <c r="S318"/>
      <c r="T318"/>
      <c r="U318"/>
      <c r="V318"/>
      <c r="W318"/>
      <c r="X318"/>
      <c r="Y318"/>
      <c r="AJ318" s="4"/>
      <c r="AN318" s="3"/>
    </row>
    <row r="319" spans="2:40" ht="13.5" x14ac:dyDescent="0.25">
      <c r="D319" s="166" t="s">
        <v>85</v>
      </c>
      <c r="E319" s="167"/>
      <c r="F319" s="47">
        <f>G319+H319+I319</f>
        <v>14</v>
      </c>
      <c r="G319" s="48">
        <v>0</v>
      </c>
      <c r="H319" s="48">
        <v>1</v>
      </c>
      <c r="I319" s="49">
        <v>13</v>
      </c>
      <c r="J319" s="47">
        <f>K319+L319+M319</f>
        <v>60</v>
      </c>
      <c r="K319" s="48">
        <v>1</v>
      </c>
      <c r="L319" s="48">
        <v>14</v>
      </c>
      <c r="M319" s="48">
        <v>45</v>
      </c>
      <c r="N319" s="47">
        <f>O319+P319+Q319</f>
        <v>67</v>
      </c>
      <c r="O319" s="48">
        <v>2</v>
      </c>
      <c r="P319" s="48">
        <v>22</v>
      </c>
      <c r="Q319" s="48">
        <v>43</v>
      </c>
      <c r="S319"/>
      <c r="T319"/>
      <c r="U319"/>
      <c r="V319"/>
      <c r="W319"/>
      <c r="X319"/>
      <c r="Y319"/>
      <c r="AJ319" s="4"/>
      <c r="AN319" s="3"/>
    </row>
    <row r="320" spans="2:40" ht="13.5" x14ac:dyDescent="0.25">
      <c r="D320" s="168"/>
      <c r="E320" s="169"/>
      <c r="F320" s="51">
        <f t="shared" ref="F320:M320" si="96">ROUND(F319/(F$317+F$319+F$321+F$323+F$325),3)</f>
        <v>5.5E-2</v>
      </c>
      <c r="G320" s="52">
        <f t="shared" si="96"/>
        <v>0</v>
      </c>
      <c r="H320" s="52">
        <f t="shared" si="96"/>
        <v>0.05</v>
      </c>
      <c r="I320" s="53">
        <f t="shared" si="96"/>
        <v>6.0999999999999999E-2</v>
      </c>
      <c r="J320" s="51">
        <f t="shared" si="96"/>
        <v>9.7000000000000003E-2</v>
      </c>
      <c r="K320" s="52">
        <f t="shared" si="96"/>
        <v>1.4999999999999999E-2</v>
      </c>
      <c r="L320" s="52">
        <f t="shared" si="96"/>
        <v>0.112</v>
      </c>
      <c r="M320" s="52">
        <f t="shared" si="96"/>
        <v>0.106</v>
      </c>
      <c r="N320" s="51">
        <f t="shared" ref="N320:Q320" si="97">ROUND(N319/(N$317+N$319+N$321+N$323+N$325),3)</f>
        <v>0.10100000000000001</v>
      </c>
      <c r="O320" s="52">
        <f t="shared" si="97"/>
        <v>3.4000000000000002E-2</v>
      </c>
      <c r="P320" s="52">
        <f t="shared" si="97"/>
        <v>0.121</v>
      </c>
      <c r="Q320" s="52">
        <f t="shared" si="97"/>
        <v>0.10199999999999999</v>
      </c>
      <c r="S320"/>
      <c r="T320"/>
      <c r="U320"/>
      <c r="V320"/>
      <c r="W320"/>
      <c r="X320"/>
      <c r="Y320"/>
      <c r="AJ320" s="4"/>
      <c r="AN320" s="3"/>
    </row>
    <row r="321" spans="1:41" ht="13.5" x14ac:dyDescent="0.25">
      <c r="D321" s="234" t="s">
        <v>86</v>
      </c>
      <c r="E321" s="235"/>
      <c r="F321" s="47">
        <f>G321+H321+I321</f>
        <v>72</v>
      </c>
      <c r="G321" s="48">
        <v>0</v>
      </c>
      <c r="H321" s="48">
        <v>9</v>
      </c>
      <c r="I321" s="49">
        <v>63</v>
      </c>
      <c r="J321" s="47">
        <f>K321+L321+M321</f>
        <v>187</v>
      </c>
      <c r="K321" s="48">
        <v>7</v>
      </c>
      <c r="L321" s="48">
        <v>46</v>
      </c>
      <c r="M321" s="48">
        <v>134</v>
      </c>
      <c r="N321" s="47">
        <f>O321+P321+Q321</f>
        <v>199</v>
      </c>
      <c r="O321" s="48">
        <v>2</v>
      </c>
      <c r="P321" s="48">
        <v>67</v>
      </c>
      <c r="Q321" s="48">
        <v>130</v>
      </c>
      <c r="S321"/>
      <c r="T321"/>
      <c r="U321"/>
      <c r="V321"/>
      <c r="W321"/>
      <c r="X321"/>
      <c r="Y321"/>
      <c r="AJ321" s="4"/>
      <c r="AN321" s="3"/>
    </row>
    <row r="322" spans="1:41" ht="13.5" x14ac:dyDescent="0.25">
      <c r="D322" s="236"/>
      <c r="E322" s="237"/>
      <c r="F322" s="51">
        <f t="shared" ref="F322:M322" si="98">ROUND(F321/(F$317+F$319+F$321+F$323+F$325),3)</f>
        <v>0.28199999999999997</v>
      </c>
      <c r="G322" s="52">
        <f t="shared" si="98"/>
        <v>0</v>
      </c>
      <c r="H322" s="52">
        <f t="shared" si="98"/>
        <v>0.45</v>
      </c>
      <c r="I322" s="53">
        <f t="shared" si="98"/>
        <v>0.29699999999999999</v>
      </c>
      <c r="J322" s="51">
        <f t="shared" si="98"/>
        <v>0.30399999999999999</v>
      </c>
      <c r="K322" s="52">
        <f t="shared" si="98"/>
        <v>0.108</v>
      </c>
      <c r="L322" s="52">
        <f t="shared" si="98"/>
        <v>0.36799999999999999</v>
      </c>
      <c r="M322" s="52">
        <f t="shared" si="98"/>
        <v>0.315</v>
      </c>
      <c r="N322" s="51">
        <f t="shared" ref="N322:Q322" si="99">ROUND(N321/(N$317+N$319+N$321+N$323+N$325),3)</f>
        <v>0.30099999999999999</v>
      </c>
      <c r="O322" s="52">
        <f t="shared" si="99"/>
        <v>3.4000000000000002E-2</v>
      </c>
      <c r="P322" s="52">
        <f t="shared" si="99"/>
        <v>0.36799999999999999</v>
      </c>
      <c r="Q322" s="52">
        <f t="shared" si="99"/>
        <v>0.31</v>
      </c>
      <c r="S322"/>
      <c r="T322"/>
      <c r="U322"/>
      <c r="V322"/>
      <c r="W322"/>
      <c r="X322"/>
      <c r="Y322"/>
      <c r="AJ322" s="4"/>
      <c r="AN322" s="3"/>
    </row>
    <row r="323" spans="1:41" ht="13.5" x14ac:dyDescent="0.25">
      <c r="D323" s="234" t="s">
        <v>87</v>
      </c>
      <c r="E323" s="235"/>
      <c r="F323" s="47">
        <f>G323+H323+I323</f>
        <v>81</v>
      </c>
      <c r="G323" s="48">
        <v>1</v>
      </c>
      <c r="H323" s="48">
        <v>6</v>
      </c>
      <c r="I323" s="49">
        <v>74</v>
      </c>
      <c r="J323" s="47">
        <f>K323+L323+M323</f>
        <v>193</v>
      </c>
      <c r="K323" s="48">
        <v>5</v>
      </c>
      <c r="L323" s="48">
        <v>53</v>
      </c>
      <c r="M323" s="48">
        <v>135</v>
      </c>
      <c r="N323" s="47">
        <f>O323+P323+Q323</f>
        <v>240</v>
      </c>
      <c r="O323" s="48">
        <v>8</v>
      </c>
      <c r="P323" s="48">
        <v>83</v>
      </c>
      <c r="Q323" s="48">
        <v>149</v>
      </c>
      <c r="S323"/>
      <c r="T323"/>
      <c r="U323"/>
      <c r="V323"/>
      <c r="W323"/>
      <c r="X323"/>
      <c r="Y323"/>
      <c r="AJ323" s="4"/>
      <c r="AN323" s="3"/>
    </row>
    <row r="324" spans="1:41" ht="13.5" x14ac:dyDescent="0.25">
      <c r="D324" s="236"/>
      <c r="E324" s="237"/>
      <c r="F324" s="51">
        <f t="shared" ref="F324:M324" si="100">ROUND(F323/(F$317+F$319+F$321+F$323+F$325),3)</f>
        <v>0.318</v>
      </c>
      <c r="G324" s="52">
        <f t="shared" si="100"/>
        <v>4.2999999999999997E-2</v>
      </c>
      <c r="H324" s="52">
        <f t="shared" si="100"/>
        <v>0.3</v>
      </c>
      <c r="I324" s="53">
        <f t="shared" si="100"/>
        <v>0.34899999999999998</v>
      </c>
      <c r="J324" s="51">
        <f t="shared" si="100"/>
        <v>0.313</v>
      </c>
      <c r="K324" s="52">
        <f t="shared" si="100"/>
        <v>7.6999999999999999E-2</v>
      </c>
      <c r="L324" s="52">
        <f t="shared" si="100"/>
        <v>0.42399999999999999</v>
      </c>
      <c r="M324" s="52">
        <f t="shared" si="100"/>
        <v>0.317</v>
      </c>
      <c r="N324" s="51">
        <f t="shared" ref="N324:Q324" si="101">ROUND(N323/(N$317+N$319+N$321+N$323+N$325),3)</f>
        <v>0.36299999999999999</v>
      </c>
      <c r="O324" s="52">
        <f t="shared" si="101"/>
        <v>0.13600000000000001</v>
      </c>
      <c r="P324" s="52">
        <f t="shared" si="101"/>
        <v>0.45600000000000002</v>
      </c>
      <c r="Q324" s="52">
        <f t="shared" si="101"/>
        <v>0.35499999999999998</v>
      </c>
      <c r="S324"/>
      <c r="T324"/>
      <c r="U324"/>
      <c r="V324"/>
      <c r="W324"/>
      <c r="X324"/>
      <c r="Y324"/>
      <c r="AJ324" s="4"/>
      <c r="AN324" s="3"/>
    </row>
    <row r="325" spans="1:41" ht="13.5" x14ac:dyDescent="0.25">
      <c r="D325" s="191" t="s">
        <v>88</v>
      </c>
      <c r="E325" s="193"/>
      <c r="F325" s="47">
        <f>G325+H325+I325</f>
        <v>87</v>
      </c>
      <c r="G325" s="48">
        <v>22</v>
      </c>
      <c r="H325" s="48">
        <v>3</v>
      </c>
      <c r="I325" s="49">
        <v>62</v>
      </c>
      <c r="J325" s="47">
        <f>K325+L325+M325</f>
        <v>170</v>
      </c>
      <c r="K325" s="48">
        <v>51</v>
      </c>
      <c r="L325" s="48">
        <v>12</v>
      </c>
      <c r="M325" s="48">
        <v>107</v>
      </c>
      <c r="N325" s="47">
        <f>O325+P325+Q325</f>
        <v>154</v>
      </c>
      <c r="O325" s="48">
        <v>47</v>
      </c>
      <c r="P325" s="48">
        <v>9</v>
      </c>
      <c r="Q325" s="48">
        <v>98</v>
      </c>
      <c r="S325"/>
      <c r="T325"/>
      <c r="U325"/>
      <c r="V325"/>
      <c r="W325"/>
      <c r="X325"/>
      <c r="Y325"/>
      <c r="AJ325" s="4"/>
      <c r="AN325" s="3"/>
    </row>
    <row r="326" spans="1:41" ht="13.5" x14ac:dyDescent="0.25">
      <c r="D326" s="194"/>
      <c r="E326" s="196"/>
      <c r="F326" s="51">
        <f t="shared" ref="F326:M326" si="102">ROUND(F325/(F$317+F$319+F$321+F$323+F$325),3)</f>
        <v>0.34100000000000003</v>
      </c>
      <c r="G326" s="52">
        <f t="shared" si="102"/>
        <v>0.95699999999999996</v>
      </c>
      <c r="H326" s="52">
        <f t="shared" si="102"/>
        <v>0.15</v>
      </c>
      <c r="I326" s="53">
        <f t="shared" si="102"/>
        <v>0.29199999999999998</v>
      </c>
      <c r="J326" s="51">
        <f t="shared" si="102"/>
        <v>0.27600000000000002</v>
      </c>
      <c r="K326" s="52">
        <f t="shared" si="102"/>
        <v>0.78500000000000003</v>
      </c>
      <c r="L326" s="52">
        <f t="shared" si="102"/>
        <v>9.6000000000000002E-2</v>
      </c>
      <c r="M326" s="52">
        <f t="shared" si="102"/>
        <v>0.251</v>
      </c>
      <c r="N326" s="51">
        <f t="shared" ref="N326:Q326" si="103">ROUND(N325/(N$317+N$319+N$321+N$323+N$325),3)</f>
        <v>0.23300000000000001</v>
      </c>
      <c r="O326" s="52">
        <f t="shared" si="103"/>
        <v>0.79700000000000004</v>
      </c>
      <c r="P326" s="52">
        <f t="shared" si="103"/>
        <v>4.9000000000000002E-2</v>
      </c>
      <c r="Q326" s="52">
        <f t="shared" si="103"/>
        <v>0.23300000000000001</v>
      </c>
      <c r="S326"/>
      <c r="T326"/>
      <c r="U326"/>
      <c r="V326"/>
      <c r="W326"/>
      <c r="X326"/>
      <c r="Y326"/>
      <c r="AJ326" s="4"/>
      <c r="AN326" s="3"/>
    </row>
    <row r="327" spans="1:41" ht="13.5" x14ac:dyDescent="0.25">
      <c r="D327" s="150" t="s">
        <v>41</v>
      </c>
      <c r="E327" s="155"/>
      <c r="F327" s="47">
        <f t="shared" ref="F327:M328" si="104">F317+F319+F321+F323+F325</f>
        <v>255</v>
      </c>
      <c r="G327" s="48">
        <f t="shared" si="104"/>
        <v>23</v>
      </c>
      <c r="H327" s="48">
        <f t="shared" si="104"/>
        <v>20</v>
      </c>
      <c r="I327" s="49">
        <f t="shared" si="104"/>
        <v>212</v>
      </c>
      <c r="J327" s="47">
        <f t="shared" si="104"/>
        <v>616</v>
      </c>
      <c r="K327" s="48">
        <f t="shared" si="104"/>
        <v>65</v>
      </c>
      <c r="L327" s="48">
        <f t="shared" si="104"/>
        <v>125</v>
      </c>
      <c r="M327" s="48">
        <f t="shared" si="104"/>
        <v>426</v>
      </c>
      <c r="N327" s="47">
        <f t="shared" ref="N327:Q327" si="105">N317+N319+N321+N323+N325</f>
        <v>661</v>
      </c>
      <c r="O327" s="48">
        <f t="shared" si="105"/>
        <v>59</v>
      </c>
      <c r="P327" s="48">
        <f t="shared" si="105"/>
        <v>182</v>
      </c>
      <c r="Q327" s="48">
        <f t="shared" si="105"/>
        <v>420</v>
      </c>
      <c r="S327"/>
      <c r="T327"/>
      <c r="U327"/>
      <c r="V327"/>
      <c r="W327"/>
      <c r="X327"/>
      <c r="Y327"/>
      <c r="AJ327" s="4"/>
      <c r="AN327" s="3"/>
    </row>
    <row r="328" spans="1:41" ht="14" thickBot="1" x14ac:dyDescent="0.3">
      <c r="D328" s="156"/>
      <c r="E328" s="158"/>
      <c r="F328" s="57">
        <f t="shared" si="104"/>
        <v>1</v>
      </c>
      <c r="G328" s="58">
        <f t="shared" si="104"/>
        <v>1</v>
      </c>
      <c r="H328" s="58">
        <f t="shared" si="104"/>
        <v>1</v>
      </c>
      <c r="I328" s="59">
        <f t="shared" si="104"/>
        <v>0.99899999999999989</v>
      </c>
      <c r="J328" s="60">
        <f t="shared" si="104"/>
        <v>1</v>
      </c>
      <c r="K328" s="61">
        <f t="shared" si="104"/>
        <v>1</v>
      </c>
      <c r="L328" s="61">
        <f t="shared" si="104"/>
        <v>0.99999999999999989</v>
      </c>
      <c r="M328" s="61">
        <f t="shared" si="104"/>
        <v>1.0009999999999999</v>
      </c>
      <c r="N328" s="60">
        <f t="shared" ref="N328:Q328" si="106">N318+N320+N322+N324+N326</f>
        <v>1</v>
      </c>
      <c r="O328" s="61">
        <f t="shared" si="106"/>
        <v>1.0010000000000001</v>
      </c>
      <c r="P328" s="61">
        <f t="shared" si="106"/>
        <v>0.999</v>
      </c>
      <c r="Q328" s="61">
        <f t="shared" si="106"/>
        <v>0.99999999999999989</v>
      </c>
      <c r="S328"/>
      <c r="T328"/>
      <c r="U328"/>
      <c r="V328"/>
      <c r="W328"/>
      <c r="X328"/>
      <c r="Y328"/>
      <c r="AJ328" s="4"/>
      <c r="AN328" s="3"/>
    </row>
    <row r="329" spans="1:41" ht="13.5" x14ac:dyDescent="0.25">
      <c r="D329" s="9"/>
      <c r="E329" s="9"/>
      <c r="F329" s="44"/>
      <c r="G329" s="44"/>
      <c r="H329" s="44"/>
      <c r="I329" s="44"/>
      <c r="J329" s="44"/>
      <c r="K329" s="44"/>
      <c r="L329" s="44"/>
      <c r="M329" s="44"/>
      <c r="S329"/>
      <c r="T329"/>
      <c r="U329"/>
      <c r="V329"/>
      <c r="W329"/>
      <c r="X329"/>
      <c r="Y329"/>
      <c r="AF329" s="4"/>
      <c r="AN329" s="3"/>
    </row>
    <row r="330" spans="1:41" ht="13.5" x14ac:dyDescent="0.25">
      <c r="D330" s="9"/>
      <c r="E330" s="9"/>
      <c r="F330" s="63"/>
      <c r="G330" s="63"/>
      <c r="H330" s="63"/>
      <c r="I330" s="63"/>
      <c r="J330" s="44"/>
      <c r="K330" s="44"/>
      <c r="L330" s="44"/>
      <c r="M330" s="44"/>
      <c r="N330" s="44"/>
      <c r="O330" s="44"/>
      <c r="P330" s="44"/>
      <c r="Q330" s="44"/>
      <c r="R330" s="63"/>
      <c r="S330"/>
      <c r="T330"/>
      <c r="U330"/>
      <c r="V330"/>
      <c r="W330"/>
      <c r="X330"/>
      <c r="Y330"/>
    </row>
    <row r="331" spans="1:41" ht="13.5" x14ac:dyDescent="0.25">
      <c r="A331" s="238" t="s">
        <v>89</v>
      </c>
      <c r="B331" s="238"/>
      <c r="C331" s="238"/>
      <c r="D331" s="238"/>
      <c r="E331" s="238"/>
      <c r="F331" s="238"/>
      <c r="G331" s="238"/>
      <c r="H331" s="238"/>
      <c r="I331" s="238"/>
      <c r="S331"/>
      <c r="T331"/>
      <c r="U331"/>
      <c r="V331"/>
      <c r="W331"/>
      <c r="X331"/>
      <c r="Y331"/>
      <c r="AM331" s="4"/>
      <c r="AN331" s="3"/>
    </row>
    <row r="332" spans="1:41" ht="13.5" x14ac:dyDescent="0.25">
      <c r="S332"/>
      <c r="T332"/>
      <c r="U332"/>
      <c r="V332"/>
      <c r="W332"/>
      <c r="X332"/>
      <c r="Y332"/>
    </row>
    <row r="333" spans="1:41" ht="14" thickBot="1" x14ac:dyDescent="0.3">
      <c r="B333" s="6" t="s">
        <v>90</v>
      </c>
      <c r="G333" s="8"/>
      <c r="S333"/>
      <c r="T333"/>
      <c r="U333"/>
      <c r="V333"/>
      <c r="W333"/>
      <c r="X333"/>
      <c r="Y333"/>
    </row>
    <row r="334" spans="1:41" ht="13.5" x14ac:dyDescent="0.25">
      <c r="D334" s="79"/>
      <c r="E334" s="80"/>
      <c r="F334" s="94"/>
      <c r="G334" s="159" t="s">
        <v>13</v>
      </c>
      <c r="H334" s="160"/>
      <c r="I334" s="160"/>
      <c r="J334" s="161"/>
      <c r="K334" s="239" t="s">
        <v>34</v>
      </c>
      <c r="L334" s="240"/>
      <c r="M334" s="240"/>
      <c r="N334" s="240"/>
      <c r="O334" s="239" t="s">
        <v>35</v>
      </c>
      <c r="P334" s="240"/>
      <c r="Q334" s="240"/>
      <c r="R334" s="240"/>
      <c r="S334"/>
      <c r="T334"/>
      <c r="U334"/>
      <c r="V334"/>
      <c r="W334"/>
      <c r="X334"/>
      <c r="Y334"/>
      <c r="AN334" s="3"/>
      <c r="AO334" s="4"/>
    </row>
    <row r="335" spans="1:41" ht="13.5" x14ac:dyDescent="0.25">
      <c r="D335" s="81"/>
      <c r="E335" s="82"/>
      <c r="F335" s="82"/>
      <c r="G335" s="10"/>
      <c r="H335" s="11" t="s">
        <v>16</v>
      </c>
      <c r="I335" s="11" t="s">
        <v>17</v>
      </c>
      <c r="J335" s="45" t="s">
        <v>18</v>
      </c>
      <c r="K335" s="10"/>
      <c r="L335" s="11" t="s">
        <v>16</v>
      </c>
      <c r="M335" s="11" t="s">
        <v>17</v>
      </c>
      <c r="N335" s="46" t="s">
        <v>18</v>
      </c>
      <c r="O335" s="10"/>
      <c r="P335" s="116" t="s">
        <v>16</v>
      </c>
      <c r="Q335" s="116" t="s">
        <v>17</v>
      </c>
      <c r="R335" s="46" t="s">
        <v>18</v>
      </c>
      <c r="S335"/>
      <c r="T335"/>
      <c r="U335" s="129"/>
      <c r="V335"/>
      <c r="W335"/>
      <c r="X335"/>
      <c r="Y335"/>
      <c r="AN335" s="3"/>
      <c r="AO335" s="4"/>
    </row>
    <row r="336" spans="1:41" ht="13.5" customHeight="1" x14ac:dyDescent="0.25">
      <c r="D336" s="166" t="s">
        <v>91</v>
      </c>
      <c r="E336" s="171"/>
      <c r="F336" s="167"/>
      <c r="G336" s="47">
        <f>H336+I336+J336</f>
        <v>200</v>
      </c>
      <c r="H336" s="48">
        <v>4</v>
      </c>
      <c r="I336" s="48">
        <v>15</v>
      </c>
      <c r="J336" s="49">
        <v>181</v>
      </c>
      <c r="K336" s="47">
        <f>L336+M336+N336</f>
        <v>412</v>
      </c>
      <c r="L336" s="48">
        <v>16</v>
      </c>
      <c r="M336" s="48">
        <v>90</v>
      </c>
      <c r="N336" s="48">
        <v>306</v>
      </c>
      <c r="O336" s="47">
        <f>P336+Q336+R336</f>
        <v>477</v>
      </c>
      <c r="P336" s="48">
        <v>15</v>
      </c>
      <c r="Q336" s="48">
        <v>127</v>
      </c>
      <c r="R336" s="48">
        <v>335</v>
      </c>
      <c r="S336"/>
      <c r="T336"/>
      <c r="U336" s="129"/>
      <c r="V336"/>
      <c r="W336"/>
      <c r="X336"/>
      <c r="Y336"/>
      <c r="AN336" s="3"/>
      <c r="AO336" s="4"/>
    </row>
    <row r="337" spans="4:41" ht="13.5" x14ac:dyDescent="0.25">
      <c r="D337" s="168"/>
      <c r="E337" s="172"/>
      <c r="F337" s="169"/>
      <c r="G337" s="51">
        <f t="shared" ref="G337:N337" si="107">ROUND(G336/(G$336+G$338+G$340+G$342+G$344+G$346),3)</f>
        <v>0.75800000000000001</v>
      </c>
      <c r="H337" s="52">
        <f t="shared" si="107"/>
        <v>0.16700000000000001</v>
      </c>
      <c r="I337" s="52">
        <f t="shared" si="107"/>
        <v>0.71399999999999997</v>
      </c>
      <c r="J337" s="53">
        <f t="shared" si="107"/>
        <v>0.82599999999999996</v>
      </c>
      <c r="K337" s="51">
        <f t="shared" si="107"/>
        <v>0.68799999999999994</v>
      </c>
      <c r="L337" s="52">
        <f t="shared" si="107"/>
        <v>0.25</v>
      </c>
      <c r="M337" s="52">
        <f t="shared" si="107"/>
        <v>0.70299999999999996</v>
      </c>
      <c r="N337" s="52">
        <f t="shared" si="107"/>
        <v>0.752</v>
      </c>
      <c r="O337" s="51">
        <f t="shared" ref="O337:R337" si="108">ROUND(O336/(O$336+O$338+O$340+O$342+O$344+O$346),3)</f>
        <v>0.71899999999999997</v>
      </c>
      <c r="P337" s="52">
        <f t="shared" si="108"/>
        <v>0.254</v>
      </c>
      <c r="Q337" s="52">
        <f t="shared" si="108"/>
        <v>0.68300000000000005</v>
      </c>
      <c r="R337" s="52">
        <f t="shared" si="108"/>
        <v>0.80100000000000005</v>
      </c>
      <c r="S337"/>
      <c r="T337"/>
      <c r="U337" s="129"/>
      <c r="V337"/>
      <c r="W337"/>
      <c r="X337"/>
      <c r="Y337"/>
      <c r="AN337" s="3"/>
      <c r="AO337" s="4"/>
    </row>
    <row r="338" spans="4:41" ht="13.5" customHeight="1" x14ac:dyDescent="0.25">
      <c r="D338" s="166" t="s">
        <v>92</v>
      </c>
      <c r="E338" s="171"/>
      <c r="F338" s="167"/>
      <c r="G338" s="47">
        <f>H338+I338+J338</f>
        <v>33</v>
      </c>
      <c r="H338" s="48">
        <v>12</v>
      </c>
      <c r="I338" s="48">
        <v>3</v>
      </c>
      <c r="J338" s="49">
        <v>18</v>
      </c>
      <c r="K338" s="47">
        <f>L338+M338+N338</f>
        <v>29</v>
      </c>
      <c r="L338" s="48">
        <v>3</v>
      </c>
      <c r="M338" s="48">
        <v>11</v>
      </c>
      <c r="N338" s="48">
        <v>15</v>
      </c>
      <c r="O338" s="47">
        <f>P338+Q338+R338</f>
        <v>78</v>
      </c>
      <c r="P338" s="48">
        <v>20</v>
      </c>
      <c r="Q338" s="48">
        <v>25</v>
      </c>
      <c r="R338" s="48">
        <v>33</v>
      </c>
      <c r="S338"/>
      <c r="T338"/>
      <c r="U338" s="130"/>
      <c r="V338"/>
      <c r="W338"/>
      <c r="X338"/>
      <c r="Y338"/>
      <c r="AN338" s="3"/>
      <c r="AO338" s="4"/>
    </row>
    <row r="339" spans="4:41" ht="13.5" x14ac:dyDescent="0.25">
      <c r="D339" s="168"/>
      <c r="E339" s="172"/>
      <c r="F339" s="169"/>
      <c r="G339" s="51">
        <f>ROUND(G338/(G$336+G$338+G$340+G$342+G$344+G$346),3)</f>
        <v>0.125</v>
      </c>
      <c r="H339" s="52">
        <f>ROUND(H338/(H$336+H$338+H$340+H$342+H$344+H$346),3)+0.001</f>
        <v>0.501</v>
      </c>
      <c r="I339" s="52">
        <f>ROUND(I338/(I$336+I$338+I$340+I$342+I$344+I$346),3)</f>
        <v>0.14299999999999999</v>
      </c>
      <c r="J339" s="53">
        <f>ROUND(J338/(J$336+J$338+J$340+J$342+J$344+J$346),3)-0.001</f>
        <v>8.1000000000000003E-2</v>
      </c>
      <c r="K339" s="51">
        <f>ROUND(K338/(K$336+K$338+K$340+K$342+K$344+K$346),3)</f>
        <v>4.8000000000000001E-2</v>
      </c>
      <c r="L339" s="52">
        <f>ROUND(L338/(L$336+L$338+L$340+L$342+L$344+L$346),3)+0.001</f>
        <v>4.8000000000000001E-2</v>
      </c>
      <c r="M339" s="52">
        <f>ROUND(M338/(M$336+M$338+M$340+M$342+M$344+M$346),3)</f>
        <v>8.5999999999999993E-2</v>
      </c>
      <c r="N339" s="52">
        <f>ROUND(N338/(N$336+N$338+N$340+N$342+N$344+N$346),3)-0.001</f>
        <v>3.5999999999999997E-2</v>
      </c>
      <c r="O339" s="51">
        <f>ROUND(O338/(O$336+O$338+O$340+O$342+O$344+O$346),3)</f>
        <v>0.11799999999999999</v>
      </c>
      <c r="P339" s="52">
        <f>ROUND(P338/(P$336+P$338+P$340+P$342+P$344+P$346),3)+0.001</f>
        <v>0.34</v>
      </c>
      <c r="Q339" s="52">
        <f>ROUND(Q338/(Q$336+Q$338+Q$340+Q$342+Q$344+Q$346),3)</f>
        <v>0.13400000000000001</v>
      </c>
      <c r="R339" s="52">
        <f>ROUND(R338/(R$336+R$338+R$340+R$342+R$344+R$346),3)-0.001</f>
        <v>7.8E-2</v>
      </c>
      <c r="S339"/>
      <c r="T339"/>
      <c r="U339" s="130"/>
      <c r="V339"/>
      <c r="W339"/>
      <c r="X339"/>
      <c r="Y339"/>
      <c r="AN339" s="3"/>
      <c r="AO339" s="4"/>
    </row>
    <row r="340" spans="4:41" ht="13.5" customHeight="1" x14ac:dyDescent="0.25">
      <c r="D340" s="166" t="s">
        <v>93</v>
      </c>
      <c r="E340" s="171"/>
      <c r="F340" s="167"/>
      <c r="G340" s="47">
        <f>H340+I340+J340</f>
        <v>10</v>
      </c>
      <c r="H340" s="48">
        <v>1</v>
      </c>
      <c r="I340" s="48">
        <v>0</v>
      </c>
      <c r="J340" s="49">
        <v>9</v>
      </c>
      <c r="K340" s="47">
        <f>L340+M340+N340</f>
        <v>17</v>
      </c>
      <c r="L340" s="48">
        <v>4</v>
      </c>
      <c r="M340" s="48">
        <v>7</v>
      </c>
      <c r="N340" s="48">
        <v>6</v>
      </c>
      <c r="O340" s="47">
        <f>P340+Q340+R340</f>
        <v>31</v>
      </c>
      <c r="P340" s="48">
        <v>2</v>
      </c>
      <c r="Q340" s="48">
        <v>18</v>
      </c>
      <c r="R340" s="48">
        <v>11</v>
      </c>
      <c r="S340"/>
      <c r="T340"/>
      <c r="U340" s="130"/>
      <c r="V340"/>
      <c r="W340"/>
      <c r="X340"/>
      <c r="Y340"/>
      <c r="AN340" s="3"/>
      <c r="AO340" s="4"/>
    </row>
    <row r="341" spans="4:41" ht="13.5" x14ac:dyDescent="0.25">
      <c r="D341" s="168"/>
      <c r="E341" s="172"/>
      <c r="F341" s="169"/>
      <c r="G341" s="51">
        <f t="shared" ref="G341:N341" si="109">ROUND(G340/(G$336+G$338+G$340+G$342+G$344+G$346),3)</f>
        <v>3.7999999999999999E-2</v>
      </c>
      <c r="H341" s="52">
        <f t="shared" si="109"/>
        <v>4.2000000000000003E-2</v>
      </c>
      <c r="I341" s="52">
        <f t="shared" si="109"/>
        <v>0</v>
      </c>
      <c r="J341" s="53">
        <f t="shared" si="109"/>
        <v>4.1000000000000002E-2</v>
      </c>
      <c r="K341" s="51">
        <f t="shared" si="109"/>
        <v>2.8000000000000001E-2</v>
      </c>
      <c r="L341" s="52">
        <f t="shared" si="109"/>
        <v>6.3E-2</v>
      </c>
      <c r="M341" s="52">
        <f t="shared" si="109"/>
        <v>5.5E-2</v>
      </c>
      <c r="N341" s="52">
        <f t="shared" si="109"/>
        <v>1.4999999999999999E-2</v>
      </c>
      <c r="O341" s="51">
        <f t="shared" ref="O341:R341" si="110">ROUND(O340/(O$336+O$338+O$340+O$342+O$344+O$346),3)</f>
        <v>4.7E-2</v>
      </c>
      <c r="P341" s="52">
        <f t="shared" si="110"/>
        <v>3.4000000000000002E-2</v>
      </c>
      <c r="Q341" s="52">
        <f t="shared" si="110"/>
        <v>9.7000000000000003E-2</v>
      </c>
      <c r="R341" s="52">
        <f t="shared" si="110"/>
        <v>2.5999999999999999E-2</v>
      </c>
      <c r="S341"/>
      <c r="T341"/>
      <c r="V341" s="63"/>
      <c r="W341" s="42"/>
      <c r="AN341" s="3"/>
      <c r="AO341" s="4"/>
    </row>
    <row r="342" spans="4:41" ht="13.5" customHeight="1" x14ac:dyDescent="0.25">
      <c r="D342" s="166" t="s">
        <v>94</v>
      </c>
      <c r="E342" s="171"/>
      <c r="F342" s="167"/>
      <c r="G342" s="47">
        <f>H342+I342+J342</f>
        <v>8</v>
      </c>
      <c r="H342" s="48">
        <v>3</v>
      </c>
      <c r="I342" s="48">
        <v>3</v>
      </c>
      <c r="J342" s="49">
        <v>2</v>
      </c>
      <c r="K342" s="47">
        <f>L342+M342+N342</f>
        <v>18</v>
      </c>
      <c r="L342" s="48">
        <v>8</v>
      </c>
      <c r="M342" s="48">
        <v>0</v>
      </c>
      <c r="N342" s="48">
        <v>10</v>
      </c>
      <c r="O342" s="47">
        <f>P342+Q342+R342</f>
        <v>25</v>
      </c>
      <c r="P342" s="48">
        <v>7</v>
      </c>
      <c r="Q342" s="48">
        <v>11</v>
      </c>
      <c r="R342" s="48">
        <v>7</v>
      </c>
      <c r="S342"/>
      <c r="T342"/>
      <c r="V342" s="63"/>
      <c r="W342" s="42"/>
      <c r="AN342" s="3"/>
      <c r="AO342" s="4"/>
    </row>
    <row r="343" spans="4:41" ht="13.5" x14ac:dyDescent="0.25">
      <c r="D343" s="168"/>
      <c r="E343" s="172"/>
      <c r="F343" s="169"/>
      <c r="G343" s="51">
        <f t="shared" ref="G343:N343" si="111">ROUND(G342/(G$336+G$338+G$340+G$342+G$344+G$346),3)</f>
        <v>0.03</v>
      </c>
      <c r="H343" s="52">
        <f t="shared" si="111"/>
        <v>0.125</v>
      </c>
      <c r="I343" s="52">
        <f t="shared" si="111"/>
        <v>0.14299999999999999</v>
      </c>
      <c r="J343" s="53">
        <f t="shared" si="111"/>
        <v>8.9999999999999993E-3</v>
      </c>
      <c r="K343" s="51">
        <f t="shared" si="111"/>
        <v>0.03</v>
      </c>
      <c r="L343" s="52">
        <f t="shared" si="111"/>
        <v>0.125</v>
      </c>
      <c r="M343" s="52">
        <f t="shared" si="111"/>
        <v>0</v>
      </c>
      <c r="N343" s="52">
        <f t="shared" si="111"/>
        <v>2.5000000000000001E-2</v>
      </c>
      <c r="O343" s="51">
        <f t="shared" ref="O343:R343" si="112">ROUND(O342/(O$336+O$338+O$340+O$342+O$344+O$346),3)</f>
        <v>3.7999999999999999E-2</v>
      </c>
      <c r="P343" s="52">
        <f t="shared" si="112"/>
        <v>0.11899999999999999</v>
      </c>
      <c r="Q343" s="52">
        <f t="shared" si="112"/>
        <v>5.8999999999999997E-2</v>
      </c>
      <c r="R343" s="52">
        <f t="shared" si="112"/>
        <v>1.7000000000000001E-2</v>
      </c>
      <c r="S343"/>
      <c r="T343"/>
      <c r="V343" s="63"/>
      <c r="W343" s="42"/>
      <c r="AN343" s="3"/>
      <c r="AO343" s="4"/>
    </row>
    <row r="344" spans="4:41" ht="13.5" customHeight="1" x14ac:dyDescent="0.25">
      <c r="D344" s="241" t="s">
        <v>95</v>
      </c>
      <c r="E344" s="242"/>
      <c r="F344" s="243"/>
      <c r="G344" s="47">
        <f>H344+I344+J344</f>
        <v>3</v>
      </c>
      <c r="H344" s="48">
        <v>2</v>
      </c>
      <c r="I344" s="48">
        <v>0</v>
      </c>
      <c r="J344" s="49">
        <v>1</v>
      </c>
      <c r="K344" s="47">
        <f>L344+M344+N344</f>
        <v>94</v>
      </c>
      <c r="L344" s="48">
        <v>26</v>
      </c>
      <c r="M344" s="48">
        <v>14</v>
      </c>
      <c r="N344" s="48">
        <v>54</v>
      </c>
      <c r="O344" s="47">
        <f>P344+Q344+R344</f>
        <v>21</v>
      </c>
      <c r="P344" s="48">
        <v>6</v>
      </c>
      <c r="Q344" s="48">
        <v>1</v>
      </c>
      <c r="R344" s="48">
        <v>14</v>
      </c>
      <c r="S344"/>
      <c r="T344"/>
      <c r="V344" s="63"/>
      <c r="W344" s="42"/>
      <c r="AN344" s="3"/>
      <c r="AO344" s="4"/>
    </row>
    <row r="345" spans="4:41" ht="13.5" x14ac:dyDescent="0.25">
      <c r="D345" s="244"/>
      <c r="E345" s="245"/>
      <c r="F345" s="246"/>
      <c r="G345" s="51">
        <f t="shared" ref="G345:N345" si="113">ROUND(G344/(G$336+G$338+G$340+G$342+G$344+G$346),3)</f>
        <v>1.0999999999999999E-2</v>
      </c>
      <c r="H345" s="52">
        <f t="shared" si="113"/>
        <v>8.3000000000000004E-2</v>
      </c>
      <c r="I345" s="52">
        <f t="shared" si="113"/>
        <v>0</v>
      </c>
      <c r="J345" s="53">
        <f t="shared" si="113"/>
        <v>5.0000000000000001E-3</v>
      </c>
      <c r="K345" s="51">
        <f t="shared" si="113"/>
        <v>0.157</v>
      </c>
      <c r="L345" s="52">
        <f t="shared" si="113"/>
        <v>0.40600000000000003</v>
      </c>
      <c r="M345" s="52">
        <f t="shared" si="113"/>
        <v>0.109</v>
      </c>
      <c r="N345" s="52">
        <f t="shared" si="113"/>
        <v>0.13300000000000001</v>
      </c>
      <c r="O345" s="51">
        <f t="shared" ref="O345:R345" si="114">ROUND(O344/(O$336+O$338+O$340+O$342+O$344+O$346),3)</f>
        <v>3.2000000000000001E-2</v>
      </c>
      <c r="P345" s="52">
        <f t="shared" si="114"/>
        <v>0.10199999999999999</v>
      </c>
      <c r="Q345" s="52">
        <f t="shared" si="114"/>
        <v>5.0000000000000001E-3</v>
      </c>
      <c r="R345" s="52">
        <f t="shared" si="114"/>
        <v>3.3000000000000002E-2</v>
      </c>
      <c r="S345"/>
      <c r="T345"/>
      <c r="V345" s="63"/>
      <c r="W345" s="42"/>
      <c r="AN345" s="3"/>
      <c r="AO345" s="4"/>
    </row>
    <row r="346" spans="4:41" ht="13.5" x14ac:dyDescent="0.25">
      <c r="D346" s="166" t="s">
        <v>96</v>
      </c>
      <c r="E346" s="171"/>
      <c r="F346" s="167"/>
      <c r="G346" s="47">
        <f>H346+I346+J346</f>
        <v>10</v>
      </c>
      <c r="H346" s="48">
        <v>2</v>
      </c>
      <c r="I346" s="48">
        <v>0</v>
      </c>
      <c r="J346" s="49">
        <v>8</v>
      </c>
      <c r="K346" s="47">
        <f>L346+M346+N346</f>
        <v>29</v>
      </c>
      <c r="L346" s="48">
        <v>7</v>
      </c>
      <c r="M346" s="48">
        <v>6</v>
      </c>
      <c r="N346" s="48">
        <v>16</v>
      </c>
      <c r="O346" s="47">
        <f>P346+Q346+R346</f>
        <v>31</v>
      </c>
      <c r="P346" s="48">
        <v>9</v>
      </c>
      <c r="Q346" s="48">
        <v>4</v>
      </c>
      <c r="R346" s="48">
        <v>18</v>
      </c>
      <c r="S346"/>
      <c r="T346"/>
      <c r="V346" s="63"/>
      <c r="W346" s="42"/>
      <c r="AN346" s="3"/>
      <c r="AO346" s="4"/>
    </row>
    <row r="347" spans="4:41" ht="13.5" x14ac:dyDescent="0.25">
      <c r="D347" s="168"/>
      <c r="E347" s="172"/>
      <c r="F347" s="169"/>
      <c r="G347" s="51">
        <f t="shared" ref="G347:N347" si="115">ROUND(G346/(G$336+G$338+G$340+G$342+G$344+G$346),3)</f>
        <v>3.7999999999999999E-2</v>
      </c>
      <c r="H347" s="52">
        <f t="shared" si="115"/>
        <v>8.3000000000000004E-2</v>
      </c>
      <c r="I347" s="52">
        <f t="shared" si="115"/>
        <v>0</v>
      </c>
      <c r="J347" s="53">
        <f t="shared" si="115"/>
        <v>3.6999999999999998E-2</v>
      </c>
      <c r="K347" s="51">
        <f t="shared" si="115"/>
        <v>4.8000000000000001E-2</v>
      </c>
      <c r="L347" s="52">
        <f t="shared" si="115"/>
        <v>0.109</v>
      </c>
      <c r="M347" s="52">
        <f t="shared" si="115"/>
        <v>4.7E-2</v>
      </c>
      <c r="N347" s="52">
        <f t="shared" si="115"/>
        <v>3.9E-2</v>
      </c>
      <c r="O347" s="51">
        <f t="shared" ref="O347:R347" si="116">ROUND(O346/(O$336+O$338+O$340+O$342+O$344+O$346),3)</f>
        <v>4.7E-2</v>
      </c>
      <c r="P347" s="52">
        <f t="shared" si="116"/>
        <v>0.153</v>
      </c>
      <c r="Q347" s="52">
        <f t="shared" si="116"/>
        <v>2.1999999999999999E-2</v>
      </c>
      <c r="R347" s="52">
        <f t="shared" si="116"/>
        <v>4.2999999999999997E-2</v>
      </c>
      <c r="S347"/>
      <c r="T347"/>
      <c r="V347" s="63"/>
      <c r="W347" s="42"/>
      <c r="AN347" s="3"/>
      <c r="AO347" s="4"/>
    </row>
    <row r="348" spans="4:41" ht="13.5" x14ac:dyDescent="0.25">
      <c r="D348" s="150" t="s">
        <v>41</v>
      </c>
      <c r="E348" s="151"/>
      <c r="F348" s="155"/>
      <c r="G348" s="95">
        <f t="shared" ref="G348:N349" si="117">G336+G338+G340+G342+G344+G346</f>
        <v>264</v>
      </c>
      <c r="H348" s="48">
        <f t="shared" si="117"/>
        <v>24</v>
      </c>
      <c r="I348" s="96">
        <f t="shared" si="117"/>
        <v>21</v>
      </c>
      <c r="J348" s="49">
        <f t="shared" si="117"/>
        <v>219</v>
      </c>
      <c r="K348" s="47">
        <f t="shared" si="117"/>
        <v>599</v>
      </c>
      <c r="L348" s="48">
        <f t="shared" si="117"/>
        <v>64</v>
      </c>
      <c r="M348" s="48">
        <f t="shared" si="117"/>
        <v>128</v>
      </c>
      <c r="N348" s="48">
        <f t="shared" si="117"/>
        <v>407</v>
      </c>
      <c r="O348" s="47">
        <f t="shared" ref="O348:R348" si="118">O336+O338+O340+O342+O344+O346</f>
        <v>663</v>
      </c>
      <c r="P348" s="48">
        <f t="shared" si="118"/>
        <v>59</v>
      </c>
      <c r="Q348" s="48">
        <f t="shared" si="118"/>
        <v>186</v>
      </c>
      <c r="R348" s="48">
        <f t="shared" si="118"/>
        <v>418</v>
      </c>
      <c r="S348"/>
      <c r="T348"/>
      <c r="V348" s="63"/>
      <c r="W348" s="42"/>
      <c r="AN348" s="3"/>
      <c r="AO348" s="4"/>
    </row>
    <row r="349" spans="4:41" ht="14" thickBot="1" x14ac:dyDescent="0.3">
      <c r="D349" s="156"/>
      <c r="E349" s="157"/>
      <c r="F349" s="158"/>
      <c r="G349" s="97">
        <f t="shared" si="117"/>
        <v>1</v>
      </c>
      <c r="H349" s="58">
        <f t="shared" si="117"/>
        <v>1.0010000000000001</v>
      </c>
      <c r="I349" s="98">
        <f t="shared" si="117"/>
        <v>1</v>
      </c>
      <c r="J349" s="59">
        <f t="shared" si="117"/>
        <v>0.999</v>
      </c>
      <c r="K349" s="60">
        <f t="shared" si="117"/>
        <v>0.99900000000000011</v>
      </c>
      <c r="L349" s="61">
        <f t="shared" si="117"/>
        <v>1.0010000000000001</v>
      </c>
      <c r="M349" s="61">
        <f t="shared" si="117"/>
        <v>1</v>
      </c>
      <c r="N349" s="61">
        <f t="shared" si="117"/>
        <v>1</v>
      </c>
      <c r="O349" s="60">
        <f t="shared" ref="O349:R349" si="119">O337+O339+O341+O343+O345+O347</f>
        <v>1.0010000000000001</v>
      </c>
      <c r="P349" s="61">
        <f t="shared" si="119"/>
        <v>1.002</v>
      </c>
      <c r="Q349" s="61">
        <f t="shared" si="119"/>
        <v>1</v>
      </c>
      <c r="R349" s="61">
        <f t="shared" si="119"/>
        <v>0.99800000000000011</v>
      </c>
      <c r="S349"/>
      <c r="T349"/>
      <c r="AN349" s="3"/>
      <c r="AO349" s="4"/>
    </row>
    <row r="350" spans="4:41" ht="13.5" x14ac:dyDescent="0.25">
      <c r="D350" s="131"/>
      <c r="E350" s="131"/>
      <c r="F350" s="131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/>
      <c r="T350"/>
      <c r="AN350" s="3"/>
      <c r="AO350" s="4"/>
    </row>
    <row r="351" spans="4:41" ht="13.5" x14ac:dyDescent="0.25">
      <c r="D351" s="9"/>
      <c r="E351" s="9"/>
      <c r="F351" s="9"/>
      <c r="G351" s="44"/>
      <c r="H351" s="44"/>
      <c r="I351" s="44"/>
      <c r="J351" s="44"/>
      <c r="K351" s="44"/>
      <c r="L351" s="44"/>
      <c r="M351" s="44"/>
      <c r="N351" s="44"/>
      <c r="O351" s="63"/>
      <c r="P351" s="44"/>
      <c r="Q351" s="44"/>
      <c r="R351" s="44"/>
      <c r="S351"/>
      <c r="T351"/>
      <c r="AN351" s="3"/>
      <c r="AO351" s="4"/>
    </row>
    <row r="352" spans="4:41" ht="13.5" x14ac:dyDescent="0.25">
      <c r="D352" s="9"/>
      <c r="E352" s="9"/>
      <c r="F352" s="9"/>
      <c r="G352" s="44"/>
      <c r="H352" s="44"/>
      <c r="I352" s="44"/>
      <c r="J352" s="44"/>
      <c r="K352" s="44"/>
      <c r="L352" s="44"/>
      <c r="M352" s="44"/>
      <c r="N352" s="44"/>
      <c r="O352" s="63"/>
      <c r="P352" s="44"/>
      <c r="Q352" s="44"/>
      <c r="R352" s="44"/>
      <c r="S352"/>
      <c r="T352"/>
      <c r="AN352" s="3"/>
      <c r="AO352" s="4"/>
    </row>
    <row r="353" spans="4:41" ht="13.5" x14ac:dyDescent="0.25">
      <c r="D353" s="9"/>
      <c r="E353" s="9"/>
      <c r="F353" s="9"/>
      <c r="G353" s="44"/>
      <c r="H353" s="44"/>
      <c r="I353" s="44"/>
      <c r="J353" s="44"/>
      <c r="K353" s="44"/>
      <c r="L353" s="44"/>
      <c r="M353" s="44"/>
      <c r="N353" s="44"/>
      <c r="O353" s="63"/>
      <c r="P353" s="44"/>
      <c r="Q353" s="44"/>
      <c r="R353" s="44"/>
      <c r="S353"/>
      <c r="T353"/>
      <c r="AN353" s="3"/>
      <c r="AO353" s="4"/>
    </row>
    <row r="354" spans="4:41" ht="13.5" x14ac:dyDescent="0.25">
      <c r="D354" s="9"/>
      <c r="E354" s="9"/>
      <c r="F354" s="9"/>
      <c r="G354" s="44"/>
      <c r="H354" s="44"/>
      <c r="I354" s="44"/>
      <c r="J354" s="44"/>
      <c r="K354" s="44"/>
      <c r="L354" s="44"/>
      <c r="M354" s="44"/>
      <c r="N354" s="44"/>
      <c r="O354" s="63"/>
      <c r="P354" s="44"/>
      <c r="Q354" s="44"/>
      <c r="R354" s="44"/>
      <c r="S354"/>
      <c r="T354"/>
      <c r="AN354" s="3"/>
      <c r="AO354" s="4"/>
    </row>
    <row r="355" spans="4:41" ht="13.5" x14ac:dyDescent="0.25">
      <c r="D355" s="9"/>
      <c r="E355" s="9"/>
      <c r="F355" s="9"/>
      <c r="G355" s="44"/>
      <c r="H355" s="44"/>
      <c r="I355" s="44"/>
      <c r="J355" s="44"/>
      <c r="K355" s="44"/>
      <c r="L355" s="44"/>
      <c r="M355" s="44"/>
      <c r="N355" s="44"/>
      <c r="O355" s="63"/>
      <c r="P355" s="44"/>
      <c r="Q355" s="44"/>
      <c r="R355" s="44"/>
      <c r="S355"/>
      <c r="T355"/>
      <c r="U355"/>
      <c r="AN355" s="3"/>
      <c r="AO355" s="4"/>
    </row>
    <row r="356" spans="4:41" ht="13.5" x14ac:dyDescent="0.25">
      <c r="D356" s="9"/>
      <c r="E356" s="9"/>
      <c r="F356" s="9"/>
      <c r="G356" s="44"/>
      <c r="H356" s="44"/>
      <c r="I356" s="44"/>
      <c r="J356" s="44"/>
      <c r="K356" s="44"/>
      <c r="L356" s="44"/>
      <c r="M356" s="44"/>
      <c r="N356" s="44"/>
      <c r="O356" s="63"/>
      <c r="P356" s="44"/>
      <c r="Q356" s="44"/>
      <c r="R356" s="44"/>
      <c r="S356"/>
      <c r="T356"/>
      <c r="AN356" s="3"/>
      <c r="AO356" s="4"/>
    </row>
    <row r="357" spans="4:41" ht="13.5" x14ac:dyDescent="0.25">
      <c r="D357" s="9"/>
      <c r="E357" s="9"/>
      <c r="F357" s="9"/>
      <c r="G357" s="44"/>
      <c r="H357" s="44"/>
      <c r="I357" s="44"/>
      <c r="J357" s="44"/>
      <c r="K357" s="44"/>
      <c r="L357" s="44"/>
      <c r="M357" s="44"/>
      <c r="N357" s="44"/>
      <c r="O357" s="63"/>
      <c r="P357" s="44"/>
      <c r="Q357" s="44"/>
      <c r="R357" s="44"/>
      <c r="S357"/>
      <c r="T357"/>
      <c r="AN357" s="3"/>
      <c r="AO357" s="4"/>
    </row>
    <row r="358" spans="4:41" ht="13.5" x14ac:dyDescent="0.25">
      <c r="D358" s="9"/>
      <c r="E358" s="9"/>
      <c r="F358" s="9"/>
      <c r="G358" s="44"/>
      <c r="H358" s="44"/>
      <c r="I358" s="44"/>
      <c r="J358" s="44"/>
      <c r="K358" s="44"/>
      <c r="L358" s="44"/>
      <c r="M358" s="44"/>
      <c r="N358" s="44"/>
      <c r="O358" s="63"/>
      <c r="P358" s="44"/>
      <c r="Q358" s="44"/>
      <c r="R358" s="44"/>
      <c r="S358"/>
      <c r="T358"/>
      <c r="V358" s="63"/>
      <c r="W358" s="42"/>
      <c r="AN358" s="3"/>
      <c r="AO358" s="4"/>
    </row>
    <row r="359" spans="4:41" ht="13.5" x14ac:dyDescent="0.25">
      <c r="D359" s="9"/>
      <c r="E359" s="9"/>
      <c r="F359" s="9"/>
      <c r="G359" s="44"/>
      <c r="H359" s="44"/>
      <c r="I359" s="44"/>
      <c r="J359" s="44"/>
      <c r="K359" s="44"/>
      <c r="L359" s="44"/>
      <c r="M359" s="44"/>
      <c r="N359" s="44"/>
      <c r="O359" s="63"/>
      <c r="P359" s="44"/>
      <c r="Q359" s="44"/>
      <c r="R359" s="44"/>
      <c r="S359"/>
      <c r="T359"/>
      <c r="V359" s="63"/>
      <c r="W359" s="42"/>
      <c r="AN359" s="3"/>
      <c r="AO359" s="4"/>
    </row>
    <row r="360" spans="4:41" ht="13.5" x14ac:dyDescent="0.25">
      <c r="D360" s="9"/>
      <c r="E360" s="9"/>
      <c r="F360" s="9"/>
      <c r="G360" s="44"/>
      <c r="H360" s="44"/>
      <c r="I360" s="44"/>
      <c r="J360" s="44"/>
      <c r="K360" s="44"/>
      <c r="L360" s="44"/>
      <c r="M360" s="44"/>
      <c r="N360" s="44"/>
      <c r="O360" s="63"/>
      <c r="P360" s="44"/>
      <c r="Q360" s="44"/>
      <c r="R360" s="44"/>
      <c r="S360"/>
      <c r="T360"/>
      <c r="V360" s="63"/>
      <c r="W360" s="42"/>
      <c r="AN360" s="3"/>
      <c r="AO360" s="4"/>
    </row>
    <row r="361" spans="4:41" ht="13.5" x14ac:dyDescent="0.25">
      <c r="D361" s="9"/>
      <c r="E361" s="9"/>
      <c r="F361" s="9"/>
      <c r="G361" s="44"/>
      <c r="H361" s="44"/>
      <c r="I361" s="44"/>
      <c r="J361" s="44"/>
      <c r="K361" s="44"/>
      <c r="L361" s="44"/>
      <c r="M361" s="44"/>
      <c r="N361" s="44"/>
      <c r="O361" s="63"/>
      <c r="P361" s="44"/>
      <c r="Q361" s="44"/>
      <c r="R361" s="44"/>
      <c r="S361"/>
      <c r="T361"/>
      <c r="V361"/>
      <c r="W361"/>
      <c r="X361"/>
      <c r="Y361"/>
      <c r="AN361" s="3"/>
      <c r="AO361" s="4"/>
    </row>
    <row r="362" spans="4:41" ht="13.5" x14ac:dyDescent="0.25">
      <c r="D362" s="9"/>
      <c r="E362" s="9"/>
      <c r="F362" s="9"/>
      <c r="G362" s="44"/>
      <c r="H362" s="44"/>
      <c r="I362" s="44"/>
      <c r="J362" s="44"/>
      <c r="K362" s="44"/>
      <c r="L362" s="44"/>
      <c r="M362" s="44"/>
      <c r="N362" s="44"/>
      <c r="O362" s="63"/>
      <c r="P362" s="44"/>
      <c r="Q362" s="44"/>
      <c r="R362" s="44"/>
      <c r="S362"/>
      <c r="T362"/>
      <c r="AN362" s="3"/>
      <c r="AO362" s="4"/>
    </row>
    <row r="363" spans="4:41" ht="13.5" x14ac:dyDescent="0.25">
      <c r="D363" s="9"/>
      <c r="E363" s="9"/>
      <c r="F363" s="9"/>
      <c r="G363" s="44"/>
      <c r="H363" s="44"/>
      <c r="I363" s="44"/>
      <c r="J363" s="44"/>
      <c r="K363" s="44"/>
      <c r="L363" s="44"/>
      <c r="M363" s="44"/>
      <c r="N363" s="44"/>
      <c r="O363" s="63"/>
      <c r="P363" s="44"/>
      <c r="Q363" s="44"/>
      <c r="R363" s="44"/>
      <c r="S363"/>
      <c r="T363"/>
      <c r="AN363" s="3"/>
      <c r="AO363" s="4"/>
    </row>
    <row r="364" spans="4:41" ht="13.5" x14ac:dyDescent="0.25">
      <c r="D364" s="9"/>
      <c r="E364" s="9"/>
      <c r="F364" s="9"/>
      <c r="G364" s="44"/>
      <c r="H364" s="44"/>
      <c r="I364" s="44"/>
      <c r="J364" s="44"/>
      <c r="K364" s="44"/>
      <c r="L364" s="44"/>
      <c r="M364" s="44"/>
      <c r="N364" s="44"/>
      <c r="O364" s="63"/>
      <c r="P364" s="44"/>
      <c r="Q364" s="44"/>
      <c r="R364" s="44"/>
      <c r="S364"/>
      <c r="T364"/>
      <c r="AN364" s="3"/>
      <c r="AO364" s="4"/>
    </row>
    <row r="365" spans="4:41" ht="13.5" x14ac:dyDescent="0.25">
      <c r="D365" s="9"/>
      <c r="E365" s="9"/>
      <c r="F365" s="9"/>
      <c r="G365" s="44"/>
      <c r="H365" s="44"/>
      <c r="I365" s="44"/>
      <c r="J365" s="44"/>
      <c r="K365" s="44"/>
      <c r="L365" s="44"/>
      <c r="M365" s="44"/>
      <c r="N365" s="44"/>
      <c r="O365" s="63"/>
      <c r="P365" s="44"/>
      <c r="Q365" s="44"/>
      <c r="R365" s="44"/>
      <c r="S365"/>
      <c r="T365"/>
      <c r="AN365" s="3"/>
      <c r="AO365" s="4"/>
    </row>
    <row r="366" spans="4:41" ht="13.5" x14ac:dyDescent="0.25">
      <c r="D366" s="9"/>
      <c r="E366" s="9"/>
      <c r="F366" s="9"/>
      <c r="G366" s="44"/>
      <c r="H366" s="44"/>
      <c r="I366" s="44"/>
      <c r="J366" s="44"/>
      <c r="K366" s="44"/>
      <c r="L366" s="44"/>
      <c r="M366" s="44"/>
      <c r="N366" s="44"/>
      <c r="O366" s="63"/>
      <c r="P366" s="44"/>
      <c r="Q366" s="44"/>
      <c r="R366" s="44"/>
      <c r="S366"/>
      <c r="T366"/>
      <c r="AN366" s="3"/>
      <c r="AO366" s="4"/>
    </row>
    <row r="367" spans="4:41" ht="13.5" x14ac:dyDescent="0.25">
      <c r="D367" s="9"/>
      <c r="E367" s="9"/>
      <c r="F367" s="9"/>
      <c r="G367" s="44"/>
      <c r="H367" s="44"/>
      <c r="I367" s="44"/>
      <c r="J367" s="44"/>
      <c r="K367" s="44"/>
      <c r="L367" s="44"/>
      <c r="M367" s="44"/>
      <c r="N367" s="44"/>
      <c r="O367" s="63"/>
      <c r="P367" s="44"/>
      <c r="Q367" s="44"/>
      <c r="R367" s="44"/>
      <c r="S367"/>
      <c r="T367"/>
      <c r="AN367" s="3"/>
      <c r="AO367" s="4"/>
    </row>
    <row r="368" spans="4:41" ht="13.5" x14ac:dyDescent="0.25">
      <c r="D368" s="9"/>
      <c r="E368" s="9"/>
      <c r="F368" s="9"/>
      <c r="G368" s="44"/>
      <c r="H368" s="44"/>
      <c r="I368" s="44"/>
      <c r="J368" s="44"/>
      <c r="K368" s="44"/>
      <c r="L368" s="44"/>
      <c r="M368" s="44"/>
      <c r="N368" s="44"/>
      <c r="O368" s="63"/>
      <c r="P368" s="44"/>
      <c r="Q368" s="44"/>
      <c r="R368" s="44"/>
      <c r="S368"/>
      <c r="T368" s="63"/>
      <c r="AN368" s="3"/>
      <c r="AO368" s="4"/>
    </row>
    <row r="369" spans="2:41" ht="13.5" x14ac:dyDescent="0.25">
      <c r="D369" s="9"/>
      <c r="E369" s="9"/>
      <c r="F369" s="9"/>
      <c r="G369" s="44"/>
      <c r="H369" s="44"/>
      <c r="I369" s="44"/>
      <c r="J369" s="44"/>
      <c r="K369" s="44"/>
      <c r="L369" s="44"/>
      <c r="M369" s="44"/>
      <c r="N369" s="44"/>
      <c r="O369" s="63"/>
      <c r="P369" s="44"/>
      <c r="Q369" s="44"/>
      <c r="R369" s="44"/>
      <c r="S369"/>
      <c r="T369" s="63"/>
      <c r="AN369" s="3"/>
      <c r="AO369" s="4"/>
    </row>
    <row r="370" spans="2:41" ht="13.5" x14ac:dyDescent="0.25">
      <c r="D370" s="134"/>
      <c r="E370" s="134"/>
      <c r="F370" s="134"/>
      <c r="G370" s="44"/>
      <c r="H370" s="44"/>
      <c r="I370" s="44"/>
      <c r="J370" s="44"/>
      <c r="K370" s="44"/>
      <c r="L370" s="44"/>
      <c r="M370" s="44"/>
      <c r="N370" s="44"/>
      <c r="O370" s="63"/>
      <c r="P370" s="44"/>
      <c r="Q370" s="44"/>
      <c r="R370" s="44"/>
      <c r="S370"/>
      <c r="T370" s="63"/>
      <c r="AN370" s="3"/>
      <c r="AO370" s="4"/>
    </row>
    <row r="371" spans="2:41" ht="13.5" x14ac:dyDescent="0.25">
      <c r="D371" s="9"/>
      <c r="E371" s="9"/>
      <c r="F371" s="9"/>
      <c r="G371" s="44"/>
      <c r="H371" s="44"/>
      <c r="I371" s="44"/>
      <c r="J371" s="44"/>
      <c r="K371" s="44"/>
      <c r="L371" s="44"/>
      <c r="M371" s="44"/>
      <c r="N371" s="44"/>
      <c r="O371" s="63"/>
      <c r="P371" s="44"/>
      <c r="Q371" s="44"/>
      <c r="R371" s="44"/>
      <c r="S371"/>
      <c r="AN371" s="3"/>
      <c r="AO371" s="4"/>
    </row>
    <row r="372" spans="2:41" ht="14" thickBot="1" x14ac:dyDescent="0.3">
      <c r="B372" s="6" t="s">
        <v>221</v>
      </c>
      <c r="U372"/>
    </row>
    <row r="373" spans="2:41" ht="13" customHeight="1" x14ac:dyDescent="0.25">
      <c r="D373" s="150"/>
      <c r="E373" s="151"/>
      <c r="F373" s="159" t="s">
        <v>13</v>
      </c>
      <c r="G373" s="178"/>
      <c r="H373" s="178"/>
      <c r="I373" s="179"/>
      <c r="J373" s="239" t="s">
        <v>34</v>
      </c>
      <c r="K373" s="189"/>
      <c r="L373" s="189"/>
      <c r="M373" s="189"/>
      <c r="N373" s="239" t="s">
        <v>35</v>
      </c>
      <c r="O373" s="189"/>
      <c r="P373" s="189"/>
      <c r="Q373" s="189"/>
      <c r="R373" s="9"/>
      <c r="S373" s="9"/>
      <c r="U373"/>
    </row>
    <row r="374" spans="2:41" ht="13" customHeight="1" x14ac:dyDescent="0.25">
      <c r="D374" s="156"/>
      <c r="E374" s="157"/>
      <c r="F374" s="10"/>
      <c r="G374" s="11" t="s">
        <v>16</v>
      </c>
      <c r="H374" s="11" t="s">
        <v>17</v>
      </c>
      <c r="I374" s="45" t="s">
        <v>18</v>
      </c>
      <c r="J374" s="10"/>
      <c r="K374" s="11" t="s">
        <v>16</v>
      </c>
      <c r="L374" s="11" t="s">
        <v>17</v>
      </c>
      <c r="M374" s="46" t="s">
        <v>18</v>
      </c>
      <c r="N374" s="10"/>
      <c r="O374" s="116" t="s">
        <v>16</v>
      </c>
      <c r="P374" s="116" t="s">
        <v>17</v>
      </c>
      <c r="Q374" s="46" t="s">
        <v>18</v>
      </c>
      <c r="R374" s="16"/>
      <c r="S374" s="16"/>
      <c r="U374"/>
    </row>
    <row r="375" spans="2:41" ht="13" customHeight="1" x14ac:dyDescent="0.25">
      <c r="D375" s="166" t="s">
        <v>97</v>
      </c>
      <c r="E375" s="171"/>
      <c r="F375" s="47">
        <f>G375+H375+I375</f>
        <v>17</v>
      </c>
      <c r="G375" s="48">
        <v>2</v>
      </c>
      <c r="H375" s="48">
        <v>2</v>
      </c>
      <c r="I375" s="49">
        <v>13</v>
      </c>
      <c r="J375" s="47">
        <f>K375+L375+M375</f>
        <v>100</v>
      </c>
      <c r="K375" s="48">
        <v>12</v>
      </c>
      <c r="L375" s="48">
        <v>15</v>
      </c>
      <c r="M375" s="48">
        <v>73</v>
      </c>
      <c r="N375" s="47">
        <f>O375+P375+Q375</f>
        <v>4</v>
      </c>
      <c r="O375" s="48">
        <v>1</v>
      </c>
      <c r="P375" s="48">
        <v>0</v>
      </c>
      <c r="Q375" s="48">
        <v>3</v>
      </c>
      <c r="U375"/>
      <c r="V375"/>
      <c r="W375"/>
      <c r="X375"/>
      <c r="Y375"/>
    </row>
    <row r="376" spans="2:41" ht="13" customHeight="1" x14ac:dyDescent="0.25">
      <c r="D376" s="168"/>
      <c r="E376" s="172"/>
      <c r="F376" s="51">
        <f>ROUND(F375/(F$375+F$377+F$379+F$381),3)</f>
        <v>6.6000000000000003E-2</v>
      </c>
      <c r="G376" s="52">
        <f>ROUND(G375/(G$375+G$377+G$379+G$381),3)</f>
        <v>8.3000000000000004E-2</v>
      </c>
      <c r="H376" s="52">
        <f>ROUND(H375/(H$375+H$377+H$379+H$381),3)</f>
        <v>9.5000000000000001E-2</v>
      </c>
      <c r="I376" s="53">
        <f>ROUND(I375/(I$375+I$377+I$379+I$381),3)</f>
        <v>6.0999999999999999E-2</v>
      </c>
      <c r="J376" s="51">
        <f t="shared" ref="J376:M376" si="120">ROUND(J375/(J$375+J$377+J$379+J$381),3)</f>
        <v>0.159</v>
      </c>
      <c r="K376" s="52">
        <f t="shared" si="120"/>
        <v>0.182</v>
      </c>
      <c r="L376" s="52">
        <f t="shared" si="120"/>
        <v>0.11600000000000001</v>
      </c>
      <c r="M376" s="52">
        <f t="shared" si="120"/>
        <v>0.16900000000000001</v>
      </c>
      <c r="N376" s="51">
        <f t="shared" ref="N376:Q376" si="121">ROUND(N375/(N$375+N$377+N$379+N$381),3)</f>
        <v>6.0000000000000001E-3</v>
      </c>
      <c r="O376" s="52">
        <f t="shared" si="121"/>
        <v>1.7999999999999999E-2</v>
      </c>
      <c r="P376" s="52">
        <f t="shared" si="121"/>
        <v>0</v>
      </c>
      <c r="Q376" s="52">
        <f t="shared" si="121"/>
        <v>7.0000000000000001E-3</v>
      </c>
      <c r="R376" s="44"/>
      <c r="S376" s="44"/>
      <c r="U376"/>
      <c r="V376"/>
      <c r="W376"/>
      <c r="X376"/>
      <c r="Y376"/>
    </row>
    <row r="377" spans="2:41" ht="13" customHeight="1" x14ac:dyDescent="0.25">
      <c r="D377" s="166" t="s">
        <v>98</v>
      </c>
      <c r="E377" s="171"/>
      <c r="F377" s="47">
        <f>G377+H377+I377</f>
        <v>168</v>
      </c>
      <c r="G377" s="48">
        <v>19</v>
      </c>
      <c r="H377" s="48">
        <v>15</v>
      </c>
      <c r="I377" s="49">
        <v>134</v>
      </c>
      <c r="J377" s="47">
        <f>K377+L377+M377</f>
        <v>316</v>
      </c>
      <c r="K377" s="48">
        <v>38</v>
      </c>
      <c r="L377" s="48">
        <v>68</v>
      </c>
      <c r="M377" s="48">
        <v>210</v>
      </c>
      <c r="N377" s="47">
        <f>O377+P377+Q377</f>
        <v>381</v>
      </c>
      <c r="O377" s="48">
        <v>39</v>
      </c>
      <c r="P377" s="48">
        <v>112</v>
      </c>
      <c r="Q377" s="48">
        <v>230</v>
      </c>
      <c r="U377"/>
      <c r="V377"/>
      <c r="W377"/>
      <c r="X377"/>
      <c r="Y377"/>
    </row>
    <row r="378" spans="2:41" ht="13" customHeight="1" x14ac:dyDescent="0.25">
      <c r="D378" s="168"/>
      <c r="E378" s="172"/>
      <c r="F378" s="51">
        <f>ROUND(F377/(F$375+F$377+F$379+F$381),3)</f>
        <v>0.64900000000000002</v>
      </c>
      <c r="G378" s="52">
        <f>ROUND(G377/(G$375+G$377+G$379+G$381),3)</f>
        <v>0.79200000000000004</v>
      </c>
      <c r="H378" s="52">
        <f>ROUND(H377/(H$375+H$377+H$379+H$381),3)</f>
        <v>0.71399999999999997</v>
      </c>
      <c r="I378" s="53">
        <f>ROUND(I377/(I$375+I$377+I$379+I$381),3)</f>
        <v>0.626</v>
      </c>
      <c r="J378" s="51">
        <f t="shared" ref="J378:M378" si="122">ROUND(J377/(J$375+J$377+J$379+J$381),3)</f>
        <v>0.504</v>
      </c>
      <c r="K378" s="52">
        <f t="shared" si="122"/>
        <v>0.57599999999999996</v>
      </c>
      <c r="L378" s="52">
        <f t="shared" si="122"/>
        <v>0.52700000000000002</v>
      </c>
      <c r="M378" s="52">
        <f t="shared" si="122"/>
        <v>0.48599999999999999</v>
      </c>
      <c r="N378" s="51">
        <f t="shared" ref="N378:Q378" si="123">ROUND(N377/(N$375+N$377+N$379+N$381),3)</f>
        <v>0.58699999999999997</v>
      </c>
      <c r="O378" s="52">
        <f t="shared" si="123"/>
        <v>0.68400000000000005</v>
      </c>
      <c r="P378" s="52">
        <f t="shared" si="123"/>
        <v>0.60499999999999998</v>
      </c>
      <c r="Q378" s="52">
        <f t="shared" si="123"/>
        <v>0.56499999999999995</v>
      </c>
      <c r="R378" s="44"/>
      <c r="S378" s="44"/>
      <c r="U378"/>
      <c r="V378"/>
      <c r="W378"/>
      <c r="X378"/>
      <c r="Y378"/>
    </row>
    <row r="379" spans="2:41" ht="13" customHeight="1" x14ac:dyDescent="0.25">
      <c r="D379" s="166" t="s">
        <v>99</v>
      </c>
      <c r="E379" s="171"/>
      <c r="F379" s="47">
        <f>G379+H379+I379</f>
        <v>65</v>
      </c>
      <c r="G379" s="48">
        <v>2</v>
      </c>
      <c r="H379" s="48">
        <v>4</v>
      </c>
      <c r="I379" s="49">
        <v>59</v>
      </c>
      <c r="J379" s="47">
        <f>K379+L379+M379</f>
        <v>181</v>
      </c>
      <c r="K379" s="48">
        <v>11</v>
      </c>
      <c r="L379" s="48">
        <v>40</v>
      </c>
      <c r="M379" s="48">
        <v>130</v>
      </c>
      <c r="N379" s="47">
        <f>O379+P379+Q379</f>
        <v>200</v>
      </c>
      <c r="O379" s="48">
        <v>12</v>
      </c>
      <c r="P379" s="48">
        <v>56</v>
      </c>
      <c r="Q379" s="48">
        <v>132</v>
      </c>
      <c r="T379" s="42"/>
      <c r="U379"/>
      <c r="V379"/>
      <c r="W379"/>
      <c r="X379"/>
      <c r="Y379"/>
    </row>
    <row r="380" spans="2:41" ht="13" customHeight="1" x14ac:dyDescent="0.25">
      <c r="D380" s="168"/>
      <c r="E380" s="172"/>
      <c r="F380" s="51">
        <f>ROUND(F379/(F$375+F$377+F$379+F$381),3)</f>
        <v>0.251</v>
      </c>
      <c r="G380" s="52">
        <f>ROUND(G379/(G$375+G$377+G$379+G$381),3)</f>
        <v>8.3000000000000004E-2</v>
      </c>
      <c r="H380" s="52">
        <f>ROUND(H379/(H$375+H$377+H$379+H$381),3)</f>
        <v>0.19</v>
      </c>
      <c r="I380" s="53">
        <f>ROUND(I379/(I$375+I$377+I$379+I$381),3)</f>
        <v>0.27600000000000002</v>
      </c>
      <c r="J380" s="51">
        <f t="shared" ref="J380:M380" si="124">ROUND(J379/(J$375+J$377+J$379+J$381),3)</f>
        <v>0.28899999999999998</v>
      </c>
      <c r="K380" s="52">
        <f t="shared" si="124"/>
        <v>0.16700000000000001</v>
      </c>
      <c r="L380" s="52">
        <f t="shared" si="124"/>
        <v>0.31</v>
      </c>
      <c r="M380" s="52">
        <f t="shared" si="124"/>
        <v>0.30099999999999999</v>
      </c>
      <c r="N380" s="51">
        <f t="shared" ref="N380:Q380" si="125">ROUND(N379/(N$375+N$377+N$379+N$381),3)</f>
        <v>0.308</v>
      </c>
      <c r="O380" s="52">
        <f t="shared" si="125"/>
        <v>0.21099999999999999</v>
      </c>
      <c r="P380" s="52">
        <f t="shared" si="125"/>
        <v>0.30299999999999999</v>
      </c>
      <c r="Q380" s="52">
        <f t="shared" si="125"/>
        <v>0.32400000000000001</v>
      </c>
      <c r="R380" s="44"/>
      <c r="S380" s="44"/>
      <c r="T380" s="63"/>
      <c r="U380"/>
      <c r="V380"/>
      <c r="W380"/>
      <c r="X380"/>
      <c r="Y380"/>
    </row>
    <row r="381" spans="2:41" ht="13" customHeight="1" x14ac:dyDescent="0.25">
      <c r="D381" s="166" t="s">
        <v>100</v>
      </c>
      <c r="E381" s="171"/>
      <c r="F381" s="47">
        <f>G381+H381+I381</f>
        <v>9</v>
      </c>
      <c r="G381" s="48">
        <v>1</v>
      </c>
      <c r="H381" s="48">
        <v>0</v>
      </c>
      <c r="I381" s="49">
        <v>8</v>
      </c>
      <c r="J381" s="47">
        <f>K381+L381+M381</f>
        <v>30</v>
      </c>
      <c r="K381" s="48">
        <v>5</v>
      </c>
      <c r="L381" s="48">
        <v>6</v>
      </c>
      <c r="M381" s="48">
        <v>19</v>
      </c>
      <c r="N381" s="47">
        <f>O381+P381+Q381</f>
        <v>64</v>
      </c>
      <c r="O381" s="48">
        <v>5</v>
      </c>
      <c r="P381" s="48">
        <v>17</v>
      </c>
      <c r="Q381" s="48">
        <v>42</v>
      </c>
      <c r="T381"/>
      <c r="U381"/>
      <c r="V381"/>
      <c r="W381"/>
      <c r="AL381" s="4"/>
      <c r="AN381" s="3"/>
    </row>
    <row r="382" spans="2:41" ht="13" customHeight="1" x14ac:dyDescent="0.25">
      <c r="D382" s="168"/>
      <c r="E382" s="172"/>
      <c r="F382" s="51">
        <f>ROUND(F381/(F$375+F$377+F$379+F$381),3)</f>
        <v>3.5000000000000003E-2</v>
      </c>
      <c r="G382" s="52">
        <f>ROUND(G381/(G$375+G$377+G$379+G$381),3)</f>
        <v>4.2000000000000003E-2</v>
      </c>
      <c r="H382" s="52">
        <f>ROUND(H381/(H$375+H$377+H$379+H$381),3)</f>
        <v>0</v>
      </c>
      <c r="I382" s="53">
        <f>ROUND(I381/(I$375+I$377+I$379+I$381),3)</f>
        <v>3.6999999999999998E-2</v>
      </c>
      <c r="J382" s="51">
        <f t="shared" ref="J382:M382" si="126">ROUND(J381/(J$375+J$377+J$379+J$381),3)</f>
        <v>4.8000000000000001E-2</v>
      </c>
      <c r="K382" s="52">
        <f t="shared" si="126"/>
        <v>7.5999999999999998E-2</v>
      </c>
      <c r="L382" s="52">
        <f t="shared" si="126"/>
        <v>4.7E-2</v>
      </c>
      <c r="M382" s="52">
        <f t="shared" si="126"/>
        <v>4.3999999999999997E-2</v>
      </c>
      <c r="N382" s="51">
        <f t="shared" ref="N382:Q382" si="127">ROUND(N381/(N$375+N$377+N$379+N$381),3)</f>
        <v>9.9000000000000005E-2</v>
      </c>
      <c r="O382" s="52">
        <f t="shared" si="127"/>
        <v>8.7999999999999995E-2</v>
      </c>
      <c r="P382" s="52">
        <f t="shared" si="127"/>
        <v>9.1999999999999998E-2</v>
      </c>
      <c r="Q382" s="52">
        <f t="shared" si="127"/>
        <v>0.10299999999999999</v>
      </c>
      <c r="R382" s="44"/>
      <c r="S382" s="44"/>
      <c r="T382"/>
      <c r="U382"/>
      <c r="V382"/>
      <c r="W382"/>
      <c r="AL382" s="4"/>
      <c r="AN382" s="3"/>
    </row>
    <row r="383" spans="2:41" ht="13" customHeight="1" x14ac:dyDescent="0.25">
      <c r="D383" s="189" t="s">
        <v>41</v>
      </c>
      <c r="E383" s="190"/>
      <c r="F383" s="99">
        <f t="shared" ref="F383:M384" si="128">F375+F377+F379+F381</f>
        <v>259</v>
      </c>
      <c r="G383" s="48">
        <f t="shared" si="128"/>
        <v>24</v>
      </c>
      <c r="H383" s="80">
        <f t="shared" si="128"/>
        <v>21</v>
      </c>
      <c r="I383" s="72">
        <f t="shared" si="128"/>
        <v>214</v>
      </c>
      <c r="J383" s="47">
        <f t="shared" si="128"/>
        <v>627</v>
      </c>
      <c r="K383" s="48">
        <f t="shared" si="128"/>
        <v>66</v>
      </c>
      <c r="L383" s="48">
        <f t="shared" si="128"/>
        <v>129</v>
      </c>
      <c r="M383" s="48">
        <f t="shared" si="128"/>
        <v>432</v>
      </c>
      <c r="N383" s="47">
        <f t="shared" ref="N383:Q383" si="129">N375+N377+N379+N381</f>
        <v>649</v>
      </c>
      <c r="O383" s="48">
        <f t="shared" si="129"/>
        <v>57</v>
      </c>
      <c r="P383" s="48">
        <f t="shared" si="129"/>
        <v>185</v>
      </c>
      <c r="Q383" s="48">
        <f t="shared" si="129"/>
        <v>407</v>
      </c>
      <c r="T383"/>
      <c r="U383"/>
      <c r="V383"/>
      <c r="W383"/>
      <c r="AL383" s="4"/>
      <c r="AN383" s="3"/>
    </row>
    <row r="384" spans="2:41" ht="13.5" customHeight="1" thickBot="1" x14ac:dyDescent="0.3">
      <c r="D384" s="189"/>
      <c r="E384" s="190"/>
      <c r="F384" s="97">
        <f t="shared" si="128"/>
        <v>1.0010000000000001</v>
      </c>
      <c r="G384" s="58">
        <f t="shared" si="128"/>
        <v>1</v>
      </c>
      <c r="H384" s="98">
        <f t="shared" si="128"/>
        <v>0.99899999999999989</v>
      </c>
      <c r="I384" s="59">
        <f t="shared" si="128"/>
        <v>1</v>
      </c>
      <c r="J384" s="60">
        <f t="shared" si="128"/>
        <v>1</v>
      </c>
      <c r="K384" s="61">
        <f t="shared" si="128"/>
        <v>1.0010000000000001</v>
      </c>
      <c r="L384" s="61">
        <f t="shared" si="128"/>
        <v>1</v>
      </c>
      <c r="M384" s="61">
        <f t="shared" si="128"/>
        <v>1</v>
      </c>
      <c r="N384" s="60">
        <f t="shared" ref="N384:Q384" si="130">N376+N378+N380+N382</f>
        <v>1</v>
      </c>
      <c r="O384" s="61">
        <f t="shared" si="130"/>
        <v>1.0010000000000001</v>
      </c>
      <c r="P384" s="61">
        <f t="shared" si="130"/>
        <v>0.99999999999999989</v>
      </c>
      <c r="Q384" s="61">
        <f t="shared" si="130"/>
        <v>0.99899999999999989</v>
      </c>
      <c r="R384" s="63"/>
      <c r="S384" s="63"/>
      <c r="T384"/>
      <c r="U384"/>
      <c r="V384"/>
      <c r="W384"/>
      <c r="AL384" s="4"/>
      <c r="AN384" s="3"/>
    </row>
    <row r="385" spans="4:41" ht="13.5" customHeight="1" x14ac:dyDescent="0.25">
      <c r="D385" s="131"/>
      <c r="E385" s="131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63"/>
      <c r="S385" s="63"/>
      <c r="T385"/>
      <c r="U385"/>
      <c r="V385"/>
      <c r="W385"/>
      <c r="AL385" s="4"/>
      <c r="AN385" s="3"/>
    </row>
    <row r="386" spans="4:41" ht="13.5" x14ac:dyDescent="0.25">
      <c r="D386" s="9"/>
      <c r="E386" s="9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63"/>
      <c r="S386" s="63"/>
      <c r="T386"/>
      <c r="U386"/>
      <c r="V386"/>
      <c r="W386"/>
      <c r="AM386" s="4"/>
      <c r="AN386" s="3"/>
    </row>
    <row r="387" spans="4:41" ht="13.5" x14ac:dyDescent="0.25">
      <c r="D387" s="9"/>
      <c r="E387" s="9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63"/>
      <c r="S387" s="63"/>
      <c r="T387"/>
      <c r="U387"/>
      <c r="V387"/>
      <c r="W387"/>
      <c r="AM387" s="4"/>
      <c r="AN387" s="3"/>
    </row>
    <row r="388" spans="4:41" ht="13.5" x14ac:dyDescent="0.25">
      <c r="D388" s="9"/>
      <c r="E388" s="9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63"/>
      <c r="S388" s="63"/>
      <c r="T388" s="63"/>
      <c r="U388"/>
      <c r="V388"/>
      <c r="W388"/>
      <c r="X388"/>
      <c r="Y388"/>
      <c r="AN388" s="3"/>
      <c r="AO388" s="4"/>
    </row>
    <row r="389" spans="4:41" ht="13.5" x14ac:dyDescent="0.25">
      <c r="D389" s="9"/>
      <c r="E389" s="9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63"/>
      <c r="S389" s="63"/>
      <c r="U389"/>
      <c r="V389"/>
      <c r="W389"/>
      <c r="X389"/>
      <c r="Y389"/>
      <c r="AN389" s="3"/>
      <c r="AO389" s="4"/>
    </row>
    <row r="390" spans="4:41" ht="13.5" x14ac:dyDescent="0.25">
      <c r="D390" s="9"/>
      <c r="E390" s="9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63"/>
      <c r="S390" s="63"/>
      <c r="T390" s="63"/>
      <c r="U390"/>
      <c r="V390"/>
      <c r="W390"/>
      <c r="X390"/>
      <c r="Y390"/>
      <c r="AN390" s="3"/>
      <c r="AO390" s="4"/>
    </row>
    <row r="391" spans="4:41" ht="13.5" x14ac:dyDescent="0.25">
      <c r="D391" s="9"/>
      <c r="E391" s="9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63"/>
      <c r="S391" s="63"/>
      <c r="T391" s="63"/>
      <c r="U391"/>
      <c r="V391"/>
      <c r="W391"/>
      <c r="X391"/>
      <c r="Y391"/>
      <c r="AN391" s="3"/>
      <c r="AO391" s="4"/>
    </row>
    <row r="392" spans="4:41" ht="13.5" x14ac:dyDescent="0.25">
      <c r="D392" s="9"/>
      <c r="E392" s="9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63"/>
      <c r="S392" s="63"/>
      <c r="T392" s="63"/>
      <c r="U392"/>
      <c r="V392"/>
      <c r="W392"/>
      <c r="X392"/>
      <c r="Y392"/>
      <c r="AN392" s="3"/>
      <c r="AO392" s="4"/>
    </row>
    <row r="393" spans="4:41" ht="13.5" x14ac:dyDescent="0.25">
      <c r="D393" s="9"/>
      <c r="E393" s="9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63"/>
      <c r="S393" s="63"/>
      <c r="T393" s="63"/>
      <c r="U393"/>
      <c r="V393"/>
      <c r="W393"/>
      <c r="X393"/>
      <c r="Y393"/>
      <c r="AN393" s="3"/>
      <c r="AO393" s="4"/>
    </row>
    <row r="394" spans="4:41" ht="13.5" x14ac:dyDescent="0.25">
      <c r="D394" s="9"/>
      <c r="E394" s="9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63"/>
      <c r="S394" s="63"/>
      <c r="T394" s="63"/>
      <c r="U394"/>
      <c r="V394"/>
      <c r="W394"/>
      <c r="X394"/>
      <c r="Y394"/>
      <c r="AN394" s="3"/>
      <c r="AO394" s="4"/>
    </row>
    <row r="395" spans="4:41" ht="13.5" x14ac:dyDescent="0.25">
      <c r="D395" s="9"/>
      <c r="E395" s="9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63"/>
      <c r="S395" s="63"/>
      <c r="T395" s="63"/>
      <c r="U395"/>
      <c r="V395"/>
      <c r="W395"/>
      <c r="X395"/>
      <c r="Y395"/>
      <c r="AN395" s="3"/>
      <c r="AO395" s="4"/>
    </row>
    <row r="396" spans="4:41" ht="13.5" x14ac:dyDescent="0.25">
      <c r="D396" s="9"/>
      <c r="E396" s="9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63"/>
      <c r="S396" s="63"/>
      <c r="T396" s="63"/>
      <c r="U396"/>
      <c r="V396"/>
      <c r="W396"/>
      <c r="X396"/>
      <c r="Y396"/>
      <c r="AN396" s="3"/>
      <c r="AO396" s="4"/>
    </row>
    <row r="397" spans="4:41" ht="13.5" x14ac:dyDescent="0.25">
      <c r="D397" s="9"/>
      <c r="E397" s="9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63"/>
      <c r="S397" s="63"/>
      <c r="T397" s="63"/>
      <c r="U397"/>
      <c r="V397"/>
      <c r="W397"/>
      <c r="X397"/>
      <c r="Y397"/>
      <c r="AN397" s="3"/>
      <c r="AO397" s="4"/>
    </row>
    <row r="398" spans="4:41" ht="13.5" x14ac:dyDescent="0.25">
      <c r="D398" s="9"/>
      <c r="E398" s="9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63"/>
      <c r="S398" s="63"/>
      <c r="T398" s="63"/>
      <c r="U398"/>
      <c r="V398"/>
      <c r="W398"/>
      <c r="X398"/>
      <c r="Y398"/>
      <c r="AN398" s="3"/>
      <c r="AO398" s="4"/>
    </row>
    <row r="399" spans="4:41" ht="13.5" x14ac:dyDescent="0.25">
      <c r="D399" s="9"/>
      <c r="E399" s="9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63"/>
      <c r="S399" s="63"/>
      <c r="T399" s="63"/>
      <c r="U399"/>
      <c r="V399"/>
      <c r="W399"/>
      <c r="X399"/>
      <c r="Y399"/>
      <c r="AN399" s="3"/>
      <c r="AO399" s="4"/>
    </row>
    <row r="400" spans="4:41" ht="13.5" x14ac:dyDescent="0.25">
      <c r="D400" s="9"/>
      <c r="E400" s="9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63"/>
      <c r="S400" s="63"/>
      <c r="T400" s="63"/>
      <c r="U400"/>
      <c r="V400"/>
      <c r="W400"/>
      <c r="X400"/>
      <c r="Y400"/>
      <c r="AN400" s="3"/>
      <c r="AO400" s="4"/>
    </row>
    <row r="401" spans="2:41" ht="13.5" x14ac:dyDescent="0.25">
      <c r="D401" s="9"/>
      <c r="E401" s="9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63"/>
      <c r="S401" s="63"/>
      <c r="U401"/>
      <c r="V401"/>
      <c r="W401"/>
      <c r="X401"/>
      <c r="Y401"/>
      <c r="AN401" s="3"/>
      <c r="AO401" s="4"/>
    </row>
    <row r="402" spans="2:41" ht="13.5" x14ac:dyDescent="0.25">
      <c r="D402" s="9"/>
      <c r="E402" s="9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63"/>
      <c r="S402" s="63"/>
      <c r="U402"/>
      <c r="V402"/>
      <c r="W402"/>
      <c r="X402"/>
      <c r="Y402"/>
      <c r="AN402" s="3"/>
      <c r="AO402" s="4"/>
    </row>
    <row r="403" spans="2:41" ht="13.5" x14ac:dyDescent="0.25">
      <c r="D403" s="9"/>
      <c r="E403" s="9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63"/>
      <c r="S403" s="63"/>
      <c r="U403"/>
      <c r="V403"/>
      <c r="W403"/>
      <c r="X403"/>
      <c r="Y403"/>
      <c r="AN403" s="3"/>
      <c r="AO403" s="4"/>
    </row>
    <row r="404" spans="2:41" ht="13.5" x14ac:dyDescent="0.25">
      <c r="D404" s="9"/>
      <c r="E404" s="9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63"/>
      <c r="S404" s="63"/>
      <c r="U404"/>
      <c r="V404"/>
      <c r="W404"/>
      <c r="X404"/>
      <c r="Y404"/>
      <c r="AN404" s="3"/>
      <c r="AO404" s="4"/>
    </row>
    <row r="405" spans="2:41" ht="13.5" x14ac:dyDescent="0.25">
      <c r="D405" s="134"/>
      <c r="E405" s="13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63"/>
      <c r="S405" s="63"/>
      <c r="U405"/>
      <c r="V405"/>
      <c r="W405"/>
      <c r="X405"/>
      <c r="Y405"/>
      <c r="AN405" s="3"/>
      <c r="AO405" s="4"/>
    </row>
    <row r="406" spans="2:41" ht="13.5" x14ac:dyDescent="0.25">
      <c r="D406" s="134"/>
      <c r="E406" s="13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63"/>
      <c r="S406" s="63"/>
      <c r="U406"/>
      <c r="V406"/>
      <c r="W406"/>
      <c r="X406"/>
      <c r="Y406"/>
      <c r="AN406" s="3"/>
      <c r="AO406" s="4"/>
    </row>
    <row r="407" spans="2:41" ht="13.5" x14ac:dyDescent="0.25">
      <c r="D407" s="134"/>
      <c r="E407" s="13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63"/>
      <c r="S407" s="63"/>
      <c r="U407"/>
      <c r="V407"/>
      <c r="W407"/>
      <c r="X407"/>
      <c r="Y407"/>
      <c r="AN407" s="3"/>
      <c r="AO407" s="4"/>
    </row>
    <row r="408" spans="2:41" ht="14" thickBot="1" x14ac:dyDescent="0.3">
      <c r="B408" s="6" t="s">
        <v>222</v>
      </c>
      <c r="G408" s="8"/>
      <c r="U408"/>
      <c r="V408"/>
      <c r="W408"/>
      <c r="X408"/>
      <c r="Y408"/>
    </row>
    <row r="409" spans="2:41" ht="13.5" x14ac:dyDescent="0.25">
      <c r="D409" s="79"/>
      <c r="E409" s="80"/>
      <c r="F409" s="94"/>
      <c r="G409" s="159" t="s">
        <v>13</v>
      </c>
      <c r="H409" s="160"/>
      <c r="I409" s="160"/>
      <c r="J409" s="161"/>
      <c r="K409" s="186" t="s">
        <v>34</v>
      </c>
      <c r="L409" s="187"/>
      <c r="M409" s="187"/>
      <c r="N409" s="188"/>
      <c r="O409" s="186" t="s">
        <v>35</v>
      </c>
      <c r="P409" s="187"/>
      <c r="Q409" s="187"/>
      <c r="R409" s="188"/>
      <c r="U409"/>
      <c r="V409"/>
      <c r="W409"/>
      <c r="X409"/>
      <c r="Y409"/>
      <c r="AK409" s="4"/>
      <c r="AN409" s="3"/>
    </row>
    <row r="410" spans="2:41" ht="13.5" x14ac:dyDescent="0.25">
      <c r="D410" s="81"/>
      <c r="E410" s="82"/>
      <c r="F410" s="82"/>
      <c r="G410" s="10"/>
      <c r="H410" s="11" t="s">
        <v>16</v>
      </c>
      <c r="I410" s="11" t="s">
        <v>17</v>
      </c>
      <c r="J410" s="45" t="s">
        <v>18</v>
      </c>
      <c r="K410" s="10"/>
      <c r="L410" s="11" t="s">
        <v>16</v>
      </c>
      <c r="M410" s="11" t="s">
        <v>17</v>
      </c>
      <c r="N410" s="46" t="s">
        <v>18</v>
      </c>
      <c r="O410" s="10"/>
      <c r="P410" s="116" t="s">
        <v>16</v>
      </c>
      <c r="Q410" s="116" t="s">
        <v>17</v>
      </c>
      <c r="R410" s="46" t="s">
        <v>18</v>
      </c>
      <c r="U410"/>
      <c r="V410"/>
      <c r="W410"/>
      <c r="X410"/>
      <c r="Y410"/>
      <c r="AK410" s="4"/>
      <c r="AN410" s="3"/>
    </row>
    <row r="411" spans="2:41" ht="13.5" x14ac:dyDescent="0.25">
      <c r="D411" s="166" t="s">
        <v>101</v>
      </c>
      <c r="E411" s="171"/>
      <c r="F411" s="167"/>
      <c r="G411" s="47">
        <f>H411+I411+J411</f>
        <v>183</v>
      </c>
      <c r="H411" s="48">
        <v>17</v>
      </c>
      <c r="I411" s="48">
        <v>13</v>
      </c>
      <c r="J411" s="49">
        <v>153</v>
      </c>
      <c r="K411" s="47">
        <f>L411+M411+N411</f>
        <v>468</v>
      </c>
      <c r="L411" s="48">
        <v>44</v>
      </c>
      <c r="M411" s="48">
        <v>94</v>
      </c>
      <c r="N411" s="48">
        <v>330</v>
      </c>
      <c r="O411" s="47">
        <f>P411+Q411+R411</f>
        <v>495</v>
      </c>
      <c r="P411" s="48">
        <v>38</v>
      </c>
      <c r="Q411" s="48">
        <v>125</v>
      </c>
      <c r="R411" s="48">
        <v>332</v>
      </c>
      <c r="U411"/>
      <c r="V411"/>
      <c r="W411"/>
      <c r="X411"/>
      <c r="Y411"/>
      <c r="AK411" s="4"/>
      <c r="AN411" s="3"/>
    </row>
    <row r="412" spans="2:41" ht="13.5" x14ac:dyDescent="0.25">
      <c r="D412" s="168"/>
      <c r="E412" s="172"/>
      <c r="F412" s="169"/>
      <c r="G412" s="51">
        <f>ROUND(G411/(G$411+G$413+G$415+G$417+G$419+G$421+G$423+G$425),3)</f>
        <v>0.21099999999999999</v>
      </c>
      <c r="H412" s="52">
        <f>ROUND(H411/(H$411+H$413+H$415+H$417+H$419+H$421+H$423+H$425),3)</f>
        <v>0.29299999999999998</v>
      </c>
      <c r="I412" s="52">
        <f>ROUND(I411/(I$411+I$413+I$415+I$417+I$419+I$421+I$423+I$425),3)</f>
        <v>0.19400000000000001</v>
      </c>
      <c r="J412" s="53">
        <f t="shared" ref="J412:N412" si="131">ROUND(J411/(J$411+J$413+J$415+J$417+J$419+J$421+J$423+J$425),3)</f>
        <v>0.20599999999999999</v>
      </c>
      <c r="K412" s="51">
        <f t="shared" si="131"/>
        <v>0.22600000000000001</v>
      </c>
      <c r="L412" s="52">
        <f t="shared" si="131"/>
        <v>0.26</v>
      </c>
      <c r="M412" s="52">
        <f t="shared" si="131"/>
        <v>0.21099999999999999</v>
      </c>
      <c r="N412" s="52">
        <f t="shared" si="131"/>
        <v>0.22600000000000001</v>
      </c>
      <c r="O412" s="51">
        <f t="shared" ref="O412:R412" si="132">ROUND(O411/(O$411+O$413+O$415+O$417+O$419+O$421+O$423+O$425),3)</f>
        <v>0.217</v>
      </c>
      <c r="P412" s="52">
        <f t="shared" si="132"/>
        <v>0.23899999999999999</v>
      </c>
      <c r="Q412" s="52">
        <f t="shared" si="132"/>
        <v>0.20300000000000001</v>
      </c>
      <c r="R412" s="52">
        <f t="shared" si="132"/>
        <v>0.221</v>
      </c>
      <c r="U412"/>
      <c r="V412"/>
      <c r="W412"/>
      <c r="X412"/>
      <c r="Y412"/>
      <c r="AK412" s="4"/>
      <c r="AN412" s="3"/>
    </row>
    <row r="413" spans="2:41" ht="13.5" x14ac:dyDescent="0.25">
      <c r="D413" s="191" t="s">
        <v>102</v>
      </c>
      <c r="E413" s="192"/>
      <c r="F413" s="193"/>
      <c r="G413" s="47">
        <f>H413+I413+J413</f>
        <v>174</v>
      </c>
      <c r="H413" s="48">
        <v>9</v>
      </c>
      <c r="I413" s="48">
        <v>16</v>
      </c>
      <c r="J413" s="49">
        <v>149</v>
      </c>
      <c r="K413" s="47">
        <f>L413+M413+N413</f>
        <v>441</v>
      </c>
      <c r="L413" s="48">
        <v>35</v>
      </c>
      <c r="M413" s="48">
        <v>92</v>
      </c>
      <c r="N413" s="48">
        <v>314</v>
      </c>
      <c r="O413" s="47">
        <f>P413+Q413+R413</f>
        <v>441</v>
      </c>
      <c r="P413" s="48">
        <v>26</v>
      </c>
      <c r="Q413" s="48">
        <v>123</v>
      </c>
      <c r="R413" s="48">
        <v>292</v>
      </c>
      <c r="U413"/>
      <c r="V413"/>
      <c r="W413"/>
      <c r="X413"/>
      <c r="Y413"/>
      <c r="AK413" s="4"/>
      <c r="AN413" s="3"/>
    </row>
    <row r="414" spans="2:41" ht="13.5" x14ac:dyDescent="0.25">
      <c r="D414" s="194"/>
      <c r="E414" s="195"/>
      <c r="F414" s="196"/>
      <c r="G414" s="51">
        <f>ROUND(G413/(G$411+G$413+G$415+G$417+G$419+G$421+G$423+G$425),3)</f>
        <v>0.2</v>
      </c>
      <c r="H414" s="52">
        <f>ROUND(H413/(H$411+H$413+H$415+H$417+H$419+H$421+H$423+H$425),3)</f>
        <v>0.155</v>
      </c>
      <c r="I414" s="52">
        <f>ROUND(I413/(I$411+I$413+I$415+I$417+I$419+I$421+I$423+I$425),3)</f>
        <v>0.23899999999999999</v>
      </c>
      <c r="J414" s="53">
        <f t="shared" ref="J414:N414" si="133">ROUND(J413/(J$411+J$413+J$415+J$417+J$419+J$421+J$423+J$425),3)</f>
        <v>0.20100000000000001</v>
      </c>
      <c r="K414" s="51">
        <f t="shared" si="133"/>
        <v>0.21299999999999999</v>
      </c>
      <c r="L414" s="52">
        <f t="shared" si="133"/>
        <v>0.20699999999999999</v>
      </c>
      <c r="M414" s="52">
        <f t="shared" si="133"/>
        <v>0.20599999999999999</v>
      </c>
      <c r="N414" s="52">
        <f t="shared" si="133"/>
        <v>0.215</v>
      </c>
      <c r="O414" s="51">
        <f t="shared" ref="O414:R414" si="134">ROUND(O413/(O$411+O$413+O$415+O$417+O$419+O$421+O$423+O$425),3)</f>
        <v>0.193</v>
      </c>
      <c r="P414" s="52">
        <f t="shared" si="134"/>
        <v>0.16400000000000001</v>
      </c>
      <c r="Q414" s="52">
        <f t="shared" si="134"/>
        <v>0.2</v>
      </c>
      <c r="R414" s="52">
        <f t="shared" si="134"/>
        <v>0.19400000000000001</v>
      </c>
      <c r="U414"/>
      <c r="V414"/>
      <c r="W414"/>
      <c r="X414"/>
      <c r="Y414"/>
      <c r="AK414" s="4"/>
      <c r="AN414" s="3"/>
    </row>
    <row r="415" spans="2:41" ht="13.5" x14ac:dyDescent="0.25">
      <c r="D415" s="170" t="s">
        <v>103</v>
      </c>
      <c r="E415" s="171"/>
      <c r="F415" s="167"/>
      <c r="G415" s="47">
        <f>H415+I415+J415</f>
        <v>148</v>
      </c>
      <c r="H415" s="48">
        <v>8</v>
      </c>
      <c r="I415" s="48">
        <v>10</v>
      </c>
      <c r="J415" s="49">
        <v>130</v>
      </c>
      <c r="K415" s="47">
        <f>L415+M415+N415</f>
        <v>291</v>
      </c>
      <c r="L415" s="48">
        <v>24</v>
      </c>
      <c r="M415" s="48">
        <v>65</v>
      </c>
      <c r="N415" s="48">
        <v>202</v>
      </c>
      <c r="O415" s="47">
        <f>P415+Q415+R415</f>
        <v>382</v>
      </c>
      <c r="P415" s="48">
        <v>30</v>
      </c>
      <c r="Q415" s="48">
        <v>104</v>
      </c>
      <c r="R415" s="48">
        <v>248</v>
      </c>
      <c r="U415"/>
      <c r="V415"/>
      <c r="W415"/>
      <c r="X415"/>
      <c r="Y415"/>
      <c r="AK415" s="4"/>
      <c r="AN415" s="3"/>
    </row>
    <row r="416" spans="2:41" ht="13.5" x14ac:dyDescent="0.25">
      <c r="D416" s="168"/>
      <c r="E416" s="172"/>
      <c r="F416" s="169"/>
      <c r="G416" s="51">
        <f>ROUND(G415/(G$411+G$413+G$415+G$417+G$419+G$421+G$423+G$425),3)</f>
        <v>0.17100000000000001</v>
      </c>
      <c r="H416" s="52">
        <f>ROUND(H415/(H$411+H$413+H$415+H$417+H$419+H$421+H$423+H$425),3)</f>
        <v>0.13800000000000001</v>
      </c>
      <c r="I416" s="52">
        <f>ROUND(I415/(I$411+I$413+I$415+I$417+I$419+I$421+I$423+I$425),3)</f>
        <v>0.14899999999999999</v>
      </c>
      <c r="J416" s="53">
        <f t="shared" ref="J416:N416" si="135">ROUND(J415/(J$411+J$413+J$415+J$417+J$419+J$421+J$423+J$425),3)</f>
        <v>0.17499999999999999</v>
      </c>
      <c r="K416" s="51">
        <f t="shared" si="135"/>
        <v>0.14000000000000001</v>
      </c>
      <c r="L416" s="52">
        <f t="shared" si="135"/>
        <v>0.14199999999999999</v>
      </c>
      <c r="M416" s="52">
        <f t="shared" si="135"/>
        <v>0.14599999999999999</v>
      </c>
      <c r="N416" s="52">
        <f t="shared" si="135"/>
        <v>0.13800000000000001</v>
      </c>
      <c r="O416" s="51">
        <f t="shared" ref="O416:R416" si="136">ROUND(O415/(O$411+O$413+O$415+O$417+O$419+O$421+O$423+O$425),3)</f>
        <v>0.16800000000000001</v>
      </c>
      <c r="P416" s="52">
        <f t="shared" si="136"/>
        <v>0.189</v>
      </c>
      <c r="Q416" s="52">
        <f t="shared" si="136"/>
        <v>0.16900000000000001</v>
      </c>
      <c r="R416" s="52">
        <f t="shared" si="136"/>
        <v>0.16500000000000001</v>
      </c>
      <c r="U416"/>
      <c r="V416"/>
      <c r="W416"/>
      <c r="X416"/>
      <c r="Y416"/>
      <c r="AK416" s="4"/>
      <c r="AN416" s="3"/>
    </row>
    <row r="417" spans="2:41" ht="13.5" x14ac:dyDescent="0.25">
      <c r="D417" s="191" t="s">
        <v>104</v>
      </c>
      <c r="E417" s="192"/>
      <c r="F417" s="193"/>
      <c r="G417" s="47">
        <f>H417+I417+J417</f>
        <v>125</v>
      </c>
      <c r="H417" s="48">
        <v>5</v>
      </c>
      <c r="I417" s="48">
        <v>12</v>
      </c>
      <c r="J417" s="49">
        <v>108</v>
      </c>
      <c r="K417" s="47">
        <f>L417+M417+N417</f>
        <v>270</v>
      </c>
      <c r="L417" s="48">
        <v>11</v>
      </c>
      <c r="M417" s="48">
        <v>58</v>
      </c>
      <c r="N417" s="48">
        <v>201</v>
      </c>
      <c r="O417" s="47">
        <f>P417+Q417+R417</f>
        <v>333</v>
      </c>
      <c r="P417" s="48">
        <v>11</v>
      </c>
      <c r="Q417" s="48">
        <v>94</v>
      </c>
      <c r="R417" s="48">
        <v>228</v>
      </c>
      <c r="U417"/>
      <c r="V417"/>
      <c r="W417"/>
      <c r="X417"/>
      <c r="Y417"/>
      <c r="AK417" s="4"/>
      <c r="AN417" s="3"/>
    </row>
    <row r="418" spans="2:41" ht="13.5" x14ac:dyDescent="0.25">
      <c r="D418" s="194"/>
      <c r="E418" s="195"/>
      <c r="F418" s="196"/>
      <c r="G418" s="51">
        <f>ROUND(G417/(G$411+G$413+G$415+G$417+G$419+G$421+G$423+G$425),3)</f>
        <v>0.14399999999999999</v>
      </c>
      <c r="H418" s="52">
        <f>ROUND(H417/(H$411+H$413+H$415+H$417+H$419+H$421+H$423+H$425),3)</f>
        <v>8.5999999999999993E-2</v>
      </c>
      <c r="I418" s="52">
        <f>ROUND(I417/(I$411+I$413+I$415+I$417+I$419+I$421+I$423+I$425),3)</f>
        <v>0.17899999999999999</v>
      </c>
      <c r="J418" s="53">
        <f t="shared" ref="J418:N418" si="137">ROUND(J417/(J$411+J$413+J$415+J$417+J$419+J$421+J$423+J$425),3)</f>
        <v>0.14499999999999999</v>
      </c>
      <c r="K418" s="51">
        <f t="shared" si="137"/>
        <v>0.13</v>
      </c>
      <c r="L418" s="52">
        <f t="shared" si="137"/>
        <v>6.5000000000000002E-2</v>
      </c>
      <c r="M418" s="52">
        <f t="shared" si="137"/>
        <v>0.13</v>
      </c>
      <c r="N418" s="52">
        <f t="shared" si="137"/>
        <v>0.13800000000000001</v>
      </c>
      <c r="O418" s="51">
        <f t="shared" ref="O418:R418" si="138">ROUND(O417/(O$411+O$413+O$415+O$417+O$419+O$421+O$423+O$425),3)</f>
        <v>0.14599999999999999</v>
      </c>
      <c r="P418" s="52">
        <f t="shared" si="138"/>
        <v>6.9000000000000006E-2</v>
      </c>
      <c r="Q418" s="52">
        <f t="shared" si="138"/>
        <v>0.153</v>
      </c>
      <c r="R418" s="52">
        <f t="shared" si="138"/>
        <v>0.151</v>
      </c>
      <c r="U418"/>
      <c r="V418"/>
      <c r="W418"/>
      <c r="X418"/>
      <c r="Y418"/>
      <c r="AK418" s="4"/>
      <c r="AN418" s="3"/>
    </row>
    <row r="419" spans="2:41" ht="13.5" x14ac:dyDescent="0.25">
      <c r="D419" s="191" t="s">
        <v>105</v>
      </c>
      <c r="E419" s="192"/>
      <c r="F419" s="193"/>
      <c r="G419" s="47">
        <f>H419+I419+J419</f>
        <v>81</v>
      </c>
      <c r="H419" s="48">
        <v>4</v>
      </c>
      <c r="I419" s="48">
        <v>4</v>
      </c>
      <c r="J419" s="49">
        <v>73</v>
      </c>
      <c r="K419" s="47">
        <f>L419+M419+N419</f>
        <v>239</v>
      </c>
      <c r="L419" s="48">
        <v>16</v>
      </c>
      <c r="M419" s="48">
        <v>56</v>
      </c>
      <c r="N419" s="48">
        <v>167</v>
      </c>
      <c r="O419" s="47">
        <f>P419+Q419+R419</f>
        <v>260</v>
      </c>
      <c r="P419" s="48">
        <v>11</v>
      </c>
      <c r="Q419" s="48">
        <v>77</v>
      </c>
      <c r="R419" s="48">
        <v>172</v>
      </c>
      <c r="U419"/>
      <c r="V419"/>
      <c r="W419"/>
      <c r="X419"/>
      <c r="Y419"/>
      <c r="AK419" s="4"/>
      <c r="AN419" s="3"/>
    </row>
    <row r="420" spans="2:41" ht="13.5" x14ac:dyDescent="0.25">
      <c r="D420" s="194"/>
      <c r="E420" s="195"/>
      <c r="F420" s="196"/>
      <c r="G420" s="51">
        <f>ROUND(G419/(G$411+G$413+G$415+G$417+G$419+G$421+G$423+G$425),3)</f>
        <v>9.2999999999999999E-2</v>
      </c>
      <c r="H420" s="52">
        <f>ROUND(H419/(H$411+H$413+H$415+H$417+H$419+H$421+H$423+H$425),3)</f>
        <v>6.9000000000000006E-2</v>
      </c>
      <c r="I420" s="52">
        <f>ROUND(I419/(I$411+I$413+I$415+I$417+I$419+I$421+I$423+I$425),3)</f>
        <v>0.06</v>
      </c>
      <c r="J420" s="53">
        <f t="shared" ref="J420:N420" si="139">ROUND(J419/(J$411+J$413+J$415+J$417+J$419+J$421+J$423+J$425),3)</f>
        <v>9.8000000000000004E-2</v>
      </c>
      <c r="K420" s="51">
        <f t="shared" si="139"/>
        <v>0.115</v>
      </c>
      <c r="L420" s="52">
        <f t="shared" si="139"/>
        <v>9.5000000000000001E-2</v>
      </c>
      <c r="M420" s="52">
        <f t="shared" si="139"/>
        <v>0.126</v>
      </c>
      <c r="N420" s="52">
        <f t="shared" si="139"/>
        <v>0.114</v>
      </c>
      <c r="O420" s="51">
        <f t="shared" ref="O420:R420" si="140">ROUND(O419/(O$411+O$413+O$415+O$417+O$419+O$421+O$423+O$425),3)</f>
        <v>0.114</v>
      </c>
      <c r="P420" s="52">
        <f t="shared" si="140"/>
        <v>6.9000000000000006E-2</v>
      </c>
      <c r="Q420" s="52">
        <f t="shared" si="140"/>
        <v>0.125</v>
      </c>
      <c r="R420" s="52">
        <f t="shared" si="140"/>
        <v>0.114</v>
      </c>
      <c r="U420"/>
      <c r="V420"/>
      <c r="W420"/>
      <c r="X420"/>
      <c r="Y420"/>
      <c r="AK420" s="4"/>
      <c r="AN420" s="3"/>
    </row>
    <row r="421" spans="2:41" ht="13.5" x14ac:dyDescent="0.25">
      <c r="D421" s="170" t="s">
        <v>106</v>
      </c>
      <c r="E421" s="171"/>
      <c r="F421" s="167"/>
      <c r="G421" s="47">
        <f>H421+I421+J421</f>
        <v>100</v>
      </c>
      <c r="H421" s="48">
        <v>12</v>
      </c>
      <c r="I421" s="48">
        <v>8</v>
      </c>
      <c r="J421" s="49">
        <v>80</v>
      </c>
      <c r="K421" s="47">
        <f>L421+M421+N421</f>
        <v>221</v>
      </c>
      <c r="L421" s="48">
        <v>18</v>
      </c>
      <c r="M421" s="48">
        <v>55</v>
      </c>
      <c r="N421" s="48">
        <v>148</v>
      </c>
      <c r="O421" s="47">
        <f>P421+Q421+R421</f>
        <v>208</v>
      </c>
      <c r="P421" s="48">
        <v>20</v>
      </c>
      <c r="Q421" s="48">
        <v>54</v>
      </c>
      <c r="R421" s="48">
        <v>134</v>
      </c>
      <c r="U421"/>
      <c r="V421"/>
      <c r="W421"/>
      <c r="X421"/>
      <c r="Y421"/>
      <c r="AK421" s="4"/>
      <c r="AN421" s="3"/>
    </row>
    <row r="422" spans="2:41" ht="13.5" x14ac:dyDescent="0.25">
      <c r="D422" s="168"/>
      <c r="E422" s="172"/>
      <c r="F422" s="169"/>
      <c r="G422" s="51">
        <f>ROUND(G421/(G$411+G$413+G$415+G$417+G$419+G$421+G$423+G$425),3)</f>
        <v>0.115</v>
      </c>
      <c r="H422" s="52">
        <f>ROUND(H421/(H$411+H$413+H$415+H$417+H$419+H$421+H$423+H$425),3)</f>
        <v>0.20699999999999999</v>
      </c>
      <c r="I422" s="52">
        <f>ROUND(I421/(I$411+I$413+I$415+I$417+I$419+I$421+I$423+I$425),3)</f>
        <v>0.11899999999999999</v>
      </c>
      <c r="J422" s="53">
        <f t="shared" ref="J422:N422" si="141">ROUND(J421/(J$411+J$413+J$415+J$417+J$419+J$421+J$423+J$425),3)</f>
        <v>0.108</v>
      </c>
      <c r="K422" s="51">
        <f t="shared" si="141"/>
        <v>0.107</v>
      </c>
      <c r="L422" s="52">
        <f t="shared" si="141"/>
        <v>0.107</v>
      </c>
      <c r="M422" s="52">
        <f t="shared" si="141"/>
        <v>0.123</v>
      </c>
      <c r="N422" s="52">
        <f t="shared" si="141"/>
        <v>0.10100000000000001</v>
      </c>
      <c r="O422" s="51">
        <f t="shared" ref="O422:R422" si="142">ROUND(O421/(O$411+O$413+O$415+O$417+O$419+O$421+O$423+O$425),3)</f>
        <v>9.0999999999999998E-2</v>
      </c>
      <c r="P422" s="52">
        <f t="shared" si="142"/>
        <v>0.126</v>
      </c>
      <c r="Q422" s="52">
        <f t="shared" si="142"/>
        <v>8.7999999999999995E-2</v>
      </c>
      <c r="R422" s="52">
        <f t="shared" si="142"/>
        <v>8.8999999999999996E-2</v>
      </c>
      <c r="U422"/>
      <c r="V422"/>
      <c r="W422"/>
      <c r="X422"/>
      <c r="Y422"/>
      <c r="AK422" s="4"/>
      <c r="AN422" s="3"/>
    </row>
    <row r="423" spans="2:41" ht="13.5" x14ac:dyDescent="0.25">
      <c r="D423" s="170" t="s">
        <v>107</v>
      </c>
      <c r="E423" s="171"/>
      <c r="F423" s="167"/>
      <c r="G423" s="47">
        <f>H423+I423+J423</f>
        <v>37</v>
      </c>
      <c r="H423" s="48">
        <v>2</v>
      </c>
      <c r="I423" s="48">
        <v>3</v>
      </c>
      <c r="J423" s="49">
        <v>32</v>
      </c>
      <c r="K423" s="47">
        <f>L423+M423+N423</f>
        <v>86</v>
      </c>
      <c r="L423" s="48">
        <v>11</v>
      </c>
      <c r="M423" s="48">
        <v>18</v>
      </c>
      <c r="N423" s="48">
        <v>57</v>
      </c>
      <c r="O423" s="47">
        <f>P423+Q423+R423</f>
        <v>94</v>
      </c>
      <c r="P423" s="48">
        <v>15</v>
      </c>
      <c r="Q423" s="48">
        <v>20</v>
      </c>
      <c r="R423" s="48">
        <v>59</v>
      </c>
      <c r="U423"/>
      <c r="V423"/>
      <c r="W423"/>
      <c r="X423"/>
      <c r="Y423"/>
      <c r="AK423" s="4"/>
      <c r="AN423" s="3"/>
    </row>
    <row r="424" spans="2:41" ht="13.5" x14ac:dyDescent="0.25">
      <c r="D424" s="168"/>
      <c r="E424" s="172"/>
      <c r="F424" s="169"/>
      <c r="G424" s="51">
        <f>ROUND(G423/(G$411+G$413+G$415+G$417+G$419+G$421+G$423+G$425),3)</f>
        <v>4.2999999999999997E-2</v>
      </c>
      <c r="H424" s="52">
        <f>ROUND(H423/(H$411+H$413+H$415+H$417+H$419+H$421+H$423+H$425),3)</f>
        <v>3.4000000000000002E-2</v>
      </c>
      <c r="I424" s="52">
        <f>ROUND(I423/(I$411+I$413+I$415+I$417+I$419+I$421+I$423+I$425),3)</f>
        <v>4.4999999999999998E-2</v>
      </c>
      <c r="J424" s="53">
        <f t="shared" ref="J424:N424" si="143">ROUND(J423/(J$411+J$413+J$415+J$417+J$419+J$421+J$423+J$425),3)</f>
        <v>4.2999999999999997E-2</v>
      </c>
      <c r="K424" s="51">
        <f t="shared" si="143"/>
        <v>4.1000000000000002E-2</v>
      </c>
      <c r="L424" s="52">
        <f t="shared" si="143"/>
        <v>6.5000000000000002E-2</v>
      </c>
      <c r="M424" s="52">
        <f t="shared" si="143"/>
        <v>0.04</v>
      </c>
      <c r="N424" s="52">
        <f t="shared" si="143"/>
        <v>3.9E-2</v>
      </c>
      <c r="O424" s="51">
        <f t="shared" ref="O424:R424" si="144">ROUND(O423/(O$411+O$413+O$415+O$417+O$419+O$421+O$423+O$425),3)</f>
        <v>4.1000000000000002E-2</v>
      </c>
      <c r="P424" s="52">
        <f t="shared" si="144"/>
        <v>9.4E-2</v>
      </c>
      <c r="Q424" s="52">
        <f t="shared" si="144"/>
        <v>3.2000000000000001E-2</v>
      </c>
      <c r="R424" s="52">
        <f t="shared" si="144"/>
        <v>3.9E-2</v>
      </c>
      <c r="T424" s="63"/>
      <c r="U424"/>
      <c r="V424"/>
      <c r="W424"/>
      <c r="X424"/>
      <c r="Y424"/>
      <c r="AK424" s="4"/>
      <c r="AN424" s="3"/>
    </row>
    <row r="425" spans="2:41" ht="13.5" x14ac:dyDescent="0.25">
      <c r="D425" s="166" t="s">
        <v>96</v>
      </c>
      <c r="E425" s="171"/>
      <c r="F425" s="167"/>
      <c r="G425" s="47">
        <f>H425+I425+J425</f>
        <v>20</v>
      </c>
      <c r="H425" s="48">
        <v>1</v>
      </c>
      <c r="I425" s="48">
        <v>1</v>
      </c>
      <c r="J425" s="49">
        <v>18</v>
      </c>
      <c r="K425" s="47">
        <f>L425+M425+N425</f>
        <v>58</v>
      </c>
      <c r="L425" s="48">
        <v>10</v>
      </c>
      <c r="M425" s="48">
        <v>8</v>
      </c>
      <c r="N425" s="48">
        <v>40</v>
      </c>
      <c r="O425" s="47">
        <f>P425+Q425+R425</f>
        <v>67</v>
      </c>
      <c r="P425" s="48">
        <v>8</v>
      </c>
      <c r="Q425" s="48">
        <v>19</v>
      </c>
      <c r="R425" s="48">
        <v>40</v>
      </c>
      <c r="T425" s="63"/>
      <c r="U425"/>
      <c r="V425"/>
      <c r="W425"/>
      <c r="X425"/>
      <c r="Y425"/>
      <c r="AK425" s="4"/>
      <c r="AN425" s="3"/>
    </row>
    <row r="426" spans="2:41" ht="13.5" x14ac:dyDescent="0.25">
      <c r="D426" s="168"/>
      <c r="E426" s="172"/>
      <c r="F426" s="169"/>
      <c r="G426" s="51">
        <f>ROUND(G425/(G$411+G$413+G$415+G$417+G$419+G$421+G$423+G$425),3)</f>
        <v>2.3E-2</v>
      </c>
      <c r="H426" s="52">
        <f>ROUND(H425/(H$411+H$413+H$415+H$417+H$419+H$421+H$423+H$425),3)</f>
        <v>1.7000000000000001E-2</v>
      </c>
      <c r="I426" s="52">
        <f>ROUND(I425/(I$411+I$413+I$415+I$417+I$419+I$421+I$423+I$425),3)</f>
        <v>1.4999999999999999E-2</v>
      </c>
      <c r="J426" s="53">
        <f t="shared" ref="J426:N426" si="145">ROUND(J425/(J$411+J$413+J$415+J$417+J$419+J$421+J$423+J$425),3)</f>
        <v>2.4E-2</v>
      </c>
      <c r="K426" s="51">
        <f t="shared" si="145"/>
        <v>2.8000000000000001E-2</v>
      </c>
      <c r="L426" s="52">
        <f t="shared" si="145"/>
        <v>5.8999999999999997E-2</v>
      </c>
      <c r="M426" s="52">
        <f t="shared" si="145"/>
        <v>1.7999999999999999E-2</v>
      </c>
      <c r="N426" s="52">
        <f t="shared" si="145"/>
        <v>2.7E-2</v>
      </c>
      <c r="O426" s="51">
        <f t="shared" ref="O426:R426" si="146">ROUND(O425/(O$411+O$413+O$415+O$417+O$419+O$421+O$423+O$425),3)</f>
        <v>2.9000000000000001E-2</v>
      </c>
      <c r="P426" s="52">
        <f t="shared" si="146"/>
        <v>0.05</v>
      </c>
      <c r="Q426" s="52">
        <f t="shared" si="146"/>
        <v>3.1E-2</v>
      </c>
      <c r="R426" s="52">
        <f t="shared" si="146"/>
        <v>2.7E-2</v>
      </c>
      <c r="T426" s="63"/>
      <c r="V426"/>
      <c r="W426"/>
      <c r="X426"/>
      <c r="Y426"/>
      <c r="AK426" s="4"/>
      <c r="AN426" s="3"/>
    </row>
    <row r="427" spans="2:41" ht="13.5" x14ac:dyDescent="0.25">
      <c r="D427" s="150" t="s">
        <v>41</v>
      </c>
      <c r="E427" s="151"/>
      <c r="F427" s="155"/>
      <c r="G427" s="47">
        <f t="shared" ref="G427:N428" si="147">G411+G413+G415+G417+G419+G421+G423+G425</f>
        <v>868</v>
      </c>
      <c r="H427" s="48">
        <f t="shared" si="147"/>
        <v>58</v>
      </c>
      <c r="I427" s="48">
        <f t="shared" si="147"/>
        <v>67</v>
      </c>
      <c r="J427" s="49">
        <f t="shared" si="147"/>
        <v>743</v>
      </c>
      <c r="K427" s="47">
        <f t="shared" si="147"/>
        <v>2074</v>
      </c>
      <c r="L427" s="48">
        <f t="shared" si="147"/>
        <v>169</v>
      </c>
      <c r="M427" s="48">
        <f t="shared" si="147"/>
        <v>446</v>
      </c>
      <c r="N427" s="48">
        <f t="shared" si="147"/>
        <v>1459</v>
      </c>
      <c r="O427" s="47">
        <f t="shared" ref="O427:R427" si="148">O411+O413+O415+O417+O419+O421+O423+O425</f>
        <v>2280</v>
      </c>
      <c r="P427" s="48">
        <f t="shared" si="148"/>
        <v>159</v>
      </c>
      <c r="Q427" s="48">
        <f t="shared" si="148"/>
        <v>616</v>
      </c>
      <c r="R427" s="48">
        <f t="shared" si="148"/>
        <v>1505</v>
      </c>
      <c r="U427"/>
      <c r="V427"/>
      <c r="W427"/>
      <c r="X427"/>
      <c r="Y427"/>
      <c r="AK427" s="4"/>
      <c r="AN427" s="3"/>
    </row>
    <row r="428" spans="2:41" ht="14" thickBot="1" x14ac:dyDescent="0.3">
      <c r="D428" s="156"/>
      <c r="E428" s="157"/>
      <c r="F428" s="158"/>
      <c r="G428" s="57">
        <f t="shared" si="147"/>
        <v>1</v>
      </c>
      <c r="H428" s="58">
        <f t="shared" si="147"/>
        <v>0.99899999999999989</v>
      </c>
      <c r="I428" s="58">
        <f t="shared" si="147"/>
        <v>1</v>
      </c>
      <c r="J428" s="59">
        <f t="shared" si="147"/>
        <v>1</v>
      </c>
      <c r="K428" s="60">
        <f t="shared" si="147"/>
        <v>1</v>
      </c>
      <c r="L428" s="61">
        <f t="shared" si="147"/>
        <v>0.99999999999999978</v>
      </c>
      <c r="M428" s="61">
        <f t="shared" si="147"/>
        <v>1</v>
      </c>
      <c r="N428" s="61">
        <f t="shared" si="147"/>
        <v>0.998</v>
      </c>
      <c r="O428" s="60">
        <f t="shared" ref="O428:R428" si="149">O412+O414+O416+O418+O420+O422+O424+O426</f>
        <v>0.99900000000000011</v>
      </c>
      <c r="P428" s="61">
        <f t="shared" si="149"/>
        <v>1</v>
      </c>
      <c r="Q428" s="61">
        <f t="shared" si="149"/>
        <v>1.0010000000000001</v>
      </c>
      <c r="R428" s="61">
        <f t="shared" si="149"/>
        <v>1</v>
      </c>
      <c r="U428"/>
      <c r="V428"/>
      <c r="W428"/>
      <c r="X428"/>
      <c r="Y428"/>
      <c r="AK428" s="4"/>
      <c r="AN428" s="3"/>
    </row>
    <row r="429" spans="2:41" ht="13.5" x14ac:dyDescent="0.25">
      <c r="D429" s="9"/>
      <c r="E429" s="9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63"/>
      <c r="S429" s="63"/>
      <c r="U429"/>
      <c r="V429"/>
      <c r="W429"/>
      <c r="X429"/>
      <c r="Y429"/>
      <c r="AN429" s="3"/>
      <c r="AO429" s="4"/>
    </row>
    <row r="430" spans="2:41" ht="13.5" x14ac:dyDescent="0.25">
      <c r="D430" s="9"/>
      <c r="E430" s="9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63"/>
      <c r="S430" s="63"/>
      <c r="U430"/>
      <c r="V430"/>
      <c r="W430"/>
      <c r="X430"/>
      <c r="Y430"/>
      <c r="AN430" s="3"/>
      <c r="AO430" s="4"/>
    </row>
    <row r="431" spans="2:41" ht="13.5" x14ac:dyDescent="0.25">
      <c r="B431" s="6" t="s">
        <v>223</v>
      </c>
      <c r="U431"/>
      <c r="V431" s="63"/>
      <c r="W431" s="42"/>
    </row>
    <row r="432" spans="2:41" ht="14" thickBot="1" x14ac:dyDescent="0.3">
      <c r="B432" s="6"/>
      <c r="C432" s="3" t="s">
        <v>108</v>
      </c>
      <c r="U432"/>
      <c r="V432"/>
      <c r="W432"/>
    </row>
    <row r="433" spans="2:41" ht="13.5" x14ac:dyDescent="0.25">
      <c r="D433" s="150"/>
      <c r="E433" s="151"/>
      <c r="F433" s="159" t="s">
        <v>13</v>
      </c>
      <c r="G433" s="178"/>
      <c r="H433" s="178"/>
      <c r="I433" s="179"/>
      <c r="J433" s="186" t="s">
        <v>34</v>
      </c>
      <c r="K433" s="187"/>
      <c r="L433" s="187"/>
      <c r="M433" s="188"/>
      <c r="N433" s="186" t="s">
        <v>35</v>
      </c>
      <c r="O433" s="187"/>
      <c r="P433" s="187"/>
      <c r="Q433" s="188"/>
      <c r="U433"/>
      <c r="V433"/>
      <c r="W433"/>
      <c r="X433"/>
      <c r="Y433"/>
      <c r="AJ433" s="4"/>
      <c r="AN433" s="3"/>
    </row>
    <row r="434" spans="2:41" ht="13.5" x14ac:dyDescent="0.25">
      <c r="D434" s="156"/>
      <c r="E434" s="157"/>
      <c r="F434" s="10"/>
      <c r="G434" s="11" t="s">
        <v>16</v>
      </c>
      <c r="H434" s="11" t="s">
        <v>17</v>
      </c>
      <c r="I434" s="45" t="s">
        <v>18</v>
      </c>
      <c r="J434" s="10"/>
      <c r="K434" s="11" t="s">
        <v>16</v>
      </c>
      <c r="L434" s="11" t="s">
        <v>17</v>
      </c>
      <c r="M434" s="46" t="s">
        <v>18</v>
      </c>
      <c r="N434" s="10"/>
      <c r="O434" s="116" t="s">
        <v>16</v>
      </c>
      <c r="P434" s="116" t="s">
        <v>17</v>
      </c>
      <c r="Q434" s="46" t="s">
        <v>18</v>
      </c>
      <c r="U434"/>
      <c r="V434"/>
      <c r="W434"/>
      <c r="X434"/>
      <c r="Y434"/>
      <c r="AJ434" s="4"/>
      <c r="AN434" s="3"/>
    </row>
    <row r="435" spans="2:41" ht="13.5" x14ac:dyDescent="0.25">
      <c r="D435" s="166" t="s">
        <v>109</v>
      </c>
      <c r="E435" s="171"/>
      <c r="F435" s="47">
        <f>G435+H435+I435</f>
        <v>80</v>
      </c>
      <c r="G435" s="48">
        <v>3</v>
      </c>
      <c r="H435" s="48">
        <v>10</v>
      </c>
      <c r="I435" s="49">
        <v>67</v>
      </c>
      <c r="J435" s="47">
        <f>K435+L435+M435</f>
        <v>185</v>
      </c>
      <c r="K435" s="48">
        <v>10</v>
      </c>
      <c r="L435" s="48">
        <v>52</v>
      </c>
      <c r="M435" s="48">
        <v>123</v>
      </c>
      <c r="N435" s="47">
        <f>O435+P435+Q435</f>
        <v>187</v>
      </c>
      <c r="O435" s="48">
        <v>6</v>
      </c>
      <c r="P435" s="48">
        <v>69</v>
      </c>
      <c r="Q435" s="48">
        <v>112</v>
      </c>
      <c r="U435"/>
      <c r="V435"/>
      <c r="W435"/>
      <c r="X435"/>
      <c r="Y435"/>
      <c r="AJ435" s="4"/>
      <c r="AN435" s="3"/>
    </row>
    <row r="436" spans="2:41" ht="13.5" x14ac:dyDescent="0.25">
      <c r="D436" s="168"/>
      <c r="E436" s="172"/>
      <c r="F436" s="51">
        <f>ROUND(F435/(F$435+F$437+F$439+F$441),3)</f>
        <v>0.309</v>
      </c>
      <c r="G436" s="52">
        <f>ROUND(G435/(G$435+G$437+G$439+G$441),4)</f>
        <v>0.125</v>
      </c>
      <c r="H436" s="52">
        <f>ROUND(H435/(H$435+H$437+H$439+H$441),3)</f>
        <v>0.5</v>
      </c>
      <c r="I436" s="53">
        <f>ROUND(I435/(I$435+I$437+I$439+I$441),3)</f>
        <v>0.312</v>
      </c>
      <c r="J436" s="51">
        <f t="shared" ref="J436:M436" si="150">ROUND(J435/(J$435+J$437+J$439+J$441),3)</f>
        <v>0.30199999999999999</v>
      </c>
      <c r="K436" s="52">
        <f t="shared" si="150"/>
        <v>0.185</v>
      </c>
      <c r="L436" s="52">
        <f t="shared" si="150"/>
        <v>0.40600000000000003</v>
      </c>
      <c r="M436" s="52">
        <f t="shared" si="150"/>
        <v>0.28599999999999998</v>
      </c>
      <c r="N436" s="51">
        <f t="shared" ref="N436:Q436" si="151">ROUND(N435/(N$435+N$437+N$439+N$441),3)</f>
        <v>0.27900000000000003</v>
      </c>
      <c r="O436" s="52">
        <f t="shared" si="151"/>
        <v>9.8000000000000004E-2</v>
      </c>
      <c r="P436" s="52">
        <f t="shared" si="151"/>
        <v>0.371</v>
      </c>
      <c r="Q436" s="52">
        <f t="shared" si="151"/>
        <v>0.26500000000000001</v>
      </c>
      <c r="U436"/>
      <c r="V436"/>
      <c r="W436"/>
      <c r="X436"/>
      <c r="Y436"/>
      <c r="AJ436" s="4"/>
      <c r="AN436" s="3"/>
    </row>
    <row r="437" spans="2:41" ht="13.5" x14ac:dyDescent="0.25">
      <c r="D437" s="166" t="s">
        <v>110</v>
      </c>
      <c r="E437" s="171"/>
      <c r="F437" s="47">
        <f>G437+H437+I437</f>
        <v>160</v>
      </c>
      <c r="G437" s="48">
        <v>14</v>
      </c>
      <c r="H437" s="48">
        <v>9</v>
      </c>
      <c r="I437" s="49">
        <v>137</v>
      </c>
      <c r="J437" s="47">
        <f>K437+L437+M437</f>
        <v>365</v>
      </c>
      <c r="K437" s="48">
        <v>18</v>
      </c>
      <c r="L437" s="48">
        <v>66</v>
      </c>
      <c r="M437" s="48">
        <v>281</v>
      </c>
      <c r="N437" s="47">
        <f>O437+P437+Q437</f>
        <v>407</v>
      </c>
      <c r="O437" s="48">
        <v>20</v>
      </c>
      <c r="P437" s="48">
        <v>98</v>
      </c>
      <c r="Q437" s="48">
        <v>289</v>
      </c>
      <c r="U437"/>
      <c r="V437"/>
      <c r="W437"/>
      <c r="X437"/>
      <c r="Y437"/>
      <c r="AJ437" s="4"/>
      <c r="AN437" s="3"/>
    </row>
    <row r="438" spans="2:41" ht="13.5" x14ac:dyDescent="0.25">
      <c r="D438" s="168"/>
      <c r="E438" s="172"/>
      <c r="F438" s="51">
        <f>ROUND(F437/(F$435+F$437+F$439+F$441),3)</f>
        <v>0.61799999999999999</v>
      </c>
      <c r="G438" s="52">
        <f>ROUND(G437/(G$435+G$437+G$439+G$441),4)</f>
        <v>0.58330000000000004</v>
      </c>
      <c r="H438" s="52">
        <f>ROUND(H437/(H$435+H$437+H$439+H$441),3)</f>
        <v>0.45</v>
      </c>
      <c r="I438" s="53">
        <f>ROUND(I437/(I$435+I$437+I$439+I$441),3)</f>
        <v>0.63700000000000001</v>
      </c>
      <c r="J438" s="51">
        <f t="shared" ref="J438:M438" si="152">ROUND(J437/(J$435+J$437+J$439+J$441),3)</f>
        <v>0.59599999999999997</v>
      </c>
      <c r="K438" s="52">
        <f t="shared" si="152"/>
        <v>0.33300000000000002</v>
      </c>
      <c r="L438" s="52">
        <f t="shared" si="152"/>
        <v>0.51600000000000001</v>
      </c>
      <c r="M438" s="52">
        <f t="shared" si="152"/>
        <v>0.65300000000000002</v>
      </c>
      <c r="N438" s="51">
        <f t="shared" ref="N438:Q438" si="153">ROUND(N437/(N$435+N$437+N$439+N$441),3)</f>
        <v>0.60699999999999998</v>
      </c>
      <c r="O438" s="52">
        <f t="shared" si="153"/>
        <v>0.32800000000000001</v>
      </c>
      <c r="P438" s="52">
        <f t="shared" si="153"/>
        <v>0.52700000000000002</v>
      </c>
      <c r="Q438" s="52">
        <f t="shared" si="153"/>
        <v>0.68300000000000005</v>
      </c>
      <c r="U438"/>
      <c r="V438"/>
      <c r="W438"/>
      <c r="X438"/>
      <c r="Y438"/>
      <c r="AJ438" s="4"/>
      <c r="AN438" s="3"/>
    </row>
    <row r="439" spans="2:41" ht="13.5" x14ac:dyDescent="0.25">
      <c r="D439" s="166" t="s">
        <v>111</v>
      </c>
      <c r="E439" s="171"/>
      <c r="F439" s="47">
        <f>G439+H439+I439</f>
        <v>14</v>
      </c>
      <c r="G439" s="48">
        <v>2</v>
      </c>
      <c r="H439" s="48">
        <v>1</v>
      </c>
      <c r="I439" s="49">
        <v>11</v>
      </c>
      <c r="J439" s="47">
        <f>K439+L439+M439</f>
        <v>62</v>
      </c>
      <c r="K439" s="48">
        <v>26</v>
      </c>
      <c r="L439" s="48">
        <v>10</v>
      </c>
      <c r="M439" s="48">
        <v>26</v>
      </c>
      <c r="N439" s="47">
        <f>O439+P439+Q439</f>
        <v>56</v>
      </c>
      <c r="O439" s="48">
        <v>20</v>
      </c>
      <c r="P439" s="48">
        <v>18</v>
      </c>
      <c r="Q439" s="48">
        <v>18</v>
      </c>
      <c r="U439"/>
      <c r="V439"/>
      <c r="W439"/>
      <c r="X439"/>
      <c r="Y439"/>
      <c r="AJ439" s="4"/>
      <c r="AN439" s="3"/>
    </row>
    <row r="440" spans="2:41" ht="13.5" x14ac:dyDescent="0.25">
      <c r="D440" s="168"/>
      <c r="E440" s="172"/>
      <c r="F440" s="51">
        <f>ROUND(F439/(F$435+F$437+F$439+F$441),3)</f>
        <v>5.3999999999999999E-2</v>
      </c>
      <c r="G440" s="52">
        <f>ROUND(G439/(G$435+G$437+G$439+G$441),4)</f>
        <v>8.3299999999999999E-2</v>
      </c>
      <c r="H440" s="52">
        <f>ROUND(H439/(H$435+H$437+H$439+H$441),3)</f>
        <v>0.05</v>
      </c>
      <c r="I440" s="53">
        <f>ROUND(I439/(I$435+I$437+I$439+I$441),3)</f>
        <v>5.0999999999999997E-2</v>
      </c>
      <c r="J440" s="51">
        <f t="shared" ref="J440:M440" si="154">ROUND(J439/(J$435+J$437+J$439+J$441),3)</f>
        <v>0.10100000000000001</v>
      </c>
      <c r="K440" s="52">
        <f t="shared" si="154"/>
        <v>0.48099999999999998</v>
      </c>
      <c r="L440" s="52">
        <f t="shared" si="154"/>
        <v>7.8E-2</v>
      </c>
      <c r="M440" s="52">
        <f t="shared" si="154"/>
        <v>0.06</v>
      </c>
      <c r="N440" s="51">
        <f t="shared" ref="N440:Q440" si="155">ROUND(N439/(N$435+N$437+N$439+N$441),3)</f>
        <v>8.4000000000000005E-2</v>
      </c>
      <c r="O440" s="52">
        <f t="shared" si="155"/>
        <v>0.32800000000000001</v>
      </c>
      <c r="P440" s="52">
        <f t="shared" si="155"/>
        <v>9.7000000000000003E-2</v>
      </c>
      <c r="Q440" s="52">
        <f t="shared" si="155"/>
        <v>4.2999999999999997E-2</v>
      </c>
      <c r="U440"/>
      <c r="V440"/>
      <c r="W440"/>
      <c r="X440"/>
      <c r="Y440"/>
      <c r="AJ440" s="4"/>
      <c r="AN440" s="3"/>
    </row>
    <row r="441" spans="2:41" ht="13.5" x14ac:dyDescent="0.25">
      <c r="D441" s="166" t="s">
        <v>112</v>
      </c>
      <c r="E441" s="171"/>
      <c r="F441" s="47">
        <f>G441+H441+I441</f>
        <v>5</v>
      </c>
      <c r="G441" s="48">
        <v>5</v>
      </c>
      <c r="H441" s="48">
        <v>0</v>
      </c>
      <c r="I441" s="49">
        <v>0</v>
      </c>
      <c r="J441" s="47">
        <f>K441+L441+M441</f>
        <v>0</v>
      </c>
      <c r="K441" s="48"/>
      <c r="L441" s="48"/>
      <c r="M441" s="48"/>
      <c r="N441" s="47">
        <f>O441+P441+Q441</f>
        <v>20</v>
      </c>
      <c r="O441" s="48">
        <v>15</v>
      </c>
      <c r="P441" s="48">
        <v>1</v>
      </c>
      <c r="Q441" s="48">
        <v>4</v>
      </c>
      <c r="V441"/>
      <c r="W441"/>
      <c r="X441"/>
      <c r="Y441"/>
      <c r="AJ441" s="4"/>
      <c r="AN441" s="3"/>
    </row>
    <row r="442" spans="2:41" ht="13.5" x14ac:dyDescent="0.25">
      <c r="D442" s="168"/>
      <c r="E442" s="172"/>
      <c r="F442" s="51">
        <f>ROUND(F441/(F$435+F$437+F$439+F$441),3)</f>
        <v>1.9E-2</v>
      </c>
      <c r="G442" s="52">
        <f>ROUND(G441/(G$435+G$437+G$439+G$441),3)</f>
        <v>0.20799999999999999</v>
      </c>
      <c r="H442" s="52">
        <f>ROUND(H441/(H$435+H$437+H$439+H$441),6)</f>
        <v>0</v>
      </c>
      <c r="I442" s="53">
        <f>ROUND(I441/(I$435+I$437+I$439+I$441),3)</f>
        <v>0</v>
      </c>
      <c r="J442" s="51">
        <f t="shared" ref="J442:M442" si="156">ROUND(J441/(J$435+J$437+J$439+J$441),3)</f>
        <v>0</v>
      </c>
      <c r="K442" s="52">
        <f t="shared" si="156"/>
        <v>0</v>
      </c>
      <c r="L442" s="52">
        <f t="shared" si="156"/>
        <v>0</v>
      </c>
      <c r="M442" s="52">
        <f t="shared" si="156"/>
        <v>0</v>
      </c>
      <c r="N442" s="51">
        <f t="shared" ref="N442:Q442" si="157">ROUND(N441/(N$435+N$437+N$439+N$441),3)</f>
        <v>0.03</v>
      </c>
      <c r="O442" s="52">
        <f t="shared" si="157"/>
        <v>0.246</v>
      </c>
      <c r="P442" s="52">
        <f t="shared" si="157"/>
        <v>5.0000000000000001E-3</v>
      </c>
      <c r="Q442" s="52">
        <f t="shared" si="157"/>
        <v>8.9999999999999993E-3</v>
      </c>
      <c r="T442" s="63"/>
      <c r="V442"/>
      <c r="W442"/>
      <c r="X442"/>
      <c r="Y442"/>
      <c r="AJ442" s="4"/>
      <c r="AN442" s="3"/>
    </row>
    <row r="443" spans="2:41" ht="13.5" x14ac:dyDescent="0.25">
      <c r="D443" s="189" t="s">
        <v>41</v>
      </c>
      <c r="E443" s="190"/>
      <c r="F443" s="47">
        <f t="shared" ref="F443:M444" si="158">F435+F437+F439+F441</f>
        <v>259</v>
      </c>
      <c r="G443" s="48">
        <f t="shared" si="158"/>
        <v>24</v>
      </c>
      <c r="H443" s="48">
        <f t="shared" si="158"/>
        <v>20</v>
      </c>
      <c r="I443" s="49">
        <f t="shared" si="158"/>
        <v>215</v>
      </c>
      <c r="J443" s="47">
        <f t="shared" si="158"/>
        <v>612</v>
      </c>
      <c r="K443" s="48">
        <f t="shared" si="158"/>
        <v>54</v>
      </c>
      <c r="L443" s="48">
        <f t="shared" si="158"/>
        <v>128</v>
      </c>
      <c r="M443" s="48">
        <f t="shared" si="158"/>
        <v>430</v>
      </c>
      <c r="N443" s="47">
        <f t="shared" ref="N443:Q443" si="159">N435+N437+N439+N441</f>
        <v>670</v>
      </c>
      <c r="O443" s="48">
        <f t="shared" si="159"/>
        <v>61</v>
      </c>
      <c r="P443" s="48">
        <f t="shared" si="159"/>
        <v>186</v>
      </c>
      <c r="Q443" s="48">
        <f t="shared" si="159"/>
        <v>423</v>
      </c>
      <c r="V443"/>
      <c r="W443"/>
      <c r="X443"/>
      <c r="Y443"/>
      <c r="AJ443" s="4"/>
      <c r="AN443" s="3"/>
    </row>
    <row r="444" spans="2:41" ht="14" thickBot="1" x14ac:dyDescent="0.3">
      <c r="D444" s="189"/>
      <c r="E444" s="190"/>
      <c r="F444" s="57">
        <f t="shared" si="158"/>
        <v>1</v>
      </c>
      <c r="G444" s="58">
        <f t="shared" si="158"/>
        <v>0.99960000000000004</v>
      </c>
      <c r="H444" s="58">
        <f t="shared" si="158"/>
        <v>1</v>
      </c>
      <c r="I444" s="59">
        <f t="shared" si="158"/>
        <v>1</v>
      </c>
      <c r="J444" s="60">
        <f t="shared" si="158"/>
        <v>0.99899999999999989</v>
      </c>
      <c r="K444" s="61">
        <f t="shared" si="158"/>
        <v>0.999</v>
      </c>
      <c r="L444" s="61">
        <f t="shared" si="158"/>
        <v>1</v>
      </c>
      <c r="M444" s="61">
        <f t="shared" si="158"/>
        <v>0.99900000000000011</v>
      </c>
      <c r="N444" s="60">
        <f t="shared" ref="N444:Q444" si="160">N436+N438+N440+N442</f>
        <v>1</v>
      </c>
      <c r="O444" s="61">
        <f t="shared" si="160"/>
        <v>1</v>
      </c>
      <c r="P444" s="61">
        <f t="shared" si="160"/>
        <v>1</v>
      </c>
      <c r="Q444" s="61">
        <f t="shared" si="160"/>
        <v>1</v>
      </c>
      <c r="V444"/>
      <c r="W444"/>
      <c r="X444"/>
      <c r="Y444"/>
      <c r="AJ444" s="4"/>
      <c r="AN444" s="3"/>
    </row>
    <row r="445" spans="2:41" ht="13.5" x14ac:dyDescent="0.25">
      <c r="D445" s="9"/>
      <c r="E445" s="9"/>
      <c r="F445" s="44"/>
      <c r="G445" s="44"/>
      <c r="H445" s="44"/>
      <c r="I445" s="44"/>
      <c r="J445" s="63"/>
      <c r="K445" s="42"/>
      <c r="V445"/>
      <c r="W445"/>
      <c r="X445"/>
      <c r="Y445"/>
      <c r="AF445" s="4"/>
      <c r="AN445" s="3"/>
    </row>
    <row r="446" spans="2:41" x14ac:dyDescent="0.2">
      <c r="D446" s="9"/>
      <c r="E446" s="9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63"/>
      <c r="S446" s="63"/>
      <c r="AN446" s="3"/>
      <c r="AO446" s="4"/>
    </row>
    <row r="447" spans="2:41" ht="13.5" thickBot="1" x14ac:dyDescent="0.25">
      <c r="B447" s="6"/>
      <c r="C447" s="3" t="s">
        <v>113</v>
      </c>
    </row>
    <row r="448" spans="2:41" x14ac:dyDescent="0.2">
      <c r="D448" s="150"/>
      <c r="E448" s="151"/>
      <c r="F448" s="159" t="s">
        <v>13</v>
      </c>
      <c r="G448" s="178"/>
      <c r="H448" s="178"/>
      <c r="I448" s="179"/>
      <c r="J448" s="186" t="s">
        <v>34</v>
      </c>
      <c r="K448" s="187"/>
      <c r="L448" s="187"/>
      <c r="M448" s="188"/>
      <c r="N448" s="186" t="s">
        <v>35</v>
      </c>
      <c r="O448" s="187"/>
      <c r="P448" s="187"/>
      <c r="Q448" s="188"/>
      <c r="AJ448" s="4"/>
      <c r="AN448" s="3"/>
    </row>
    <row r="449" spans="4:40" x14ac:dyDescent="0.2">
      <c r="D449" s="156"/>
      <c r="E449" s="157"/>
      <c r="F449" s="10"/>
      <c r="G449" s="11" t="s">
        <v>16</v>
      </c>
      <c r="H449" s="11" t="s">
        <v>17</v>
      </c>
      <c r="I449" s="45" t="s">
        <v>18</v>
      </c>
      <c r="J449" s="10"/>
      <c r="K449" s="11" t="s">
        <v>16</v>
      </c>
      <c r="L449" s="11" t="s">
        <v>17</v>
      </c>
      <c r="M449" s="46" t="s">
        <v>18</v>
      </c>
      <c r="N449" s="10"/>
      <c r="O449" s="116" t="s">
        <v>16</v>
      </c>
      <c r="P449" s="116" t="s">
        <v>17</v>
      </c>
      <c r="Q449" s="46" t="s">
        <v>18</v>
      </c>
      <c r="AJ449" s="4"/>
      <c r="AN449" s="3"/>
    </row>
    <row r="450" spans="4:40" x14ac:dyDescent="0.2">
      <c r="D450" s="166" t="s">
        <v>109</v>
      </c>
      <c r="E450" s="171"/>
      <c r="F450" s="47">
        <f>G450+H450+I450</f>
        <v>44</v>
      </c>
      <c r="G450" s="48">
        <v>12</v>
      </c>
      <c r="H450" s="48">
        <v>3</v>
      </c>
      <c r="I450" s="49">
        <v>29</v>
      </c>
      <c r="J450" s="47">
        <f>K450+L450+M450</f>
        <v>161</v>
      </c>
      <c r="K450" s="48">
        <v>36</v>
      </c>
      <c r="L450" s="48">
        <v>29</v>
      </c>
      <c r="M450" s="48">
        <v>96</v>
      </c>
      <c r="N450" s="47">
        <f>O450+P450+Q450</f>
        <v>26</v>
      </c>
      <c r="O450" s="48">
        <v>3</v>
      </c>
      <c r="P450" s="48">
        <v>6</v>
      </c>
      <c r="Q450" s="48">
        <v>17</v>
      </c>
      <c r="AJ450" s="4"/>
      <c r="AN450" s="3"/>
    </row>
    <row r="451" spans="4:40" x14ac:dyDescent="0.2">
      <c r="D451" s="168"/>
      <c r="E451" s="172"/>
      <c r="F451" s="51">
        <f>ROUND(F450/(F$450+F$452+F$454+F$456+F$458+F$460+F$462),3)</f>
        <v>0.17100000000000001</v>
      </c>
      <c r="G451" s="52">
        <f>ROUND(G450/(G$450+G$452+G$454+G$456+G$458+G$460+G$462),3)</f>
        <v>0.5</v>
      </c>
      <c r="H451" s="52">
        <f>ROUND(H450/(H$450+H$452+H$454+H$456+H$458+H$460+H$462),3)</f>
        <v>0.15</v>
      </c>
      <c r="I451" s="53">
        <f>ROUND(I450/(I$450+I$452+I$454+I$456+I$458+I$460+I$462),3)-0.001</f>
        <v>0.13500000000000001</v>
      </c>
      <c r="J451" s="51">
        <f>ROUND(J450/(J$450+J$452+J$454+J$456+J$458+J$460+J$462),3)</f>
        <v>0.25600000000000001</v>
      </c>
      <c r="K451" s="52">
        <f>ROUND(K450/(K$450+K$452+K$454+K$456+K$458+K$460+K$462),3)</f>
        <v>0.54500000000000004</v>
      </c>
      <c r="L451" s="52">
        <f>ROUND(L450/(L$450+L$452+L$454+L$456+L$458+L$460+L$462),3)</f>
        <v>0.22</v>
      </c>
      <c r="M451" s="52">
        <f>ROUND(M450/(M$450+M$452+M$454+M$456+M$458+M$460+M$462),3)-0.001</f>
        <v>0.221</v>
      </c>
      <c r="N451" s="51">
        <f>ROUND(N450/(N$450+N$452+N$454+N$456+N$458+N$460+N$462),3)</f>
        <v>3.9E-2</v>
      </c>
      <c r="O451" s="52">
        <f>ROUND(O450/(O$450+O$452+O$454+O$456+O$458+O$460+O$462),3)</f>
        <v>4.9000000000000002E-2</v>
      </c>
      <c r="P451" s="52">
        <f>ROUND(P450/(P$450+P$452+P$454+P$456+P$458+P$460+P$462),3)</f>
        <v>3.2000000000000001E-2</v>
      </c>
      <c r="Q451" s="52">
        <f>ROUND(Q450/(Q$450+Q$452+Q$454+Q$456+Q$458+Q$460+Q$462),3)-0.001</f>
        <v>3.9E-2</v>
      </c>
      <c r="AJ451" s="4"/>
      <c r="AN451" s="3"/>
    </row>
    <row r="452" spans="4:40" x14ac:dyDescent="0.2">
      <c r="D452" s="166" t="s">
        <v>110</v>
      </c>
      <c r="E452" s="171"/>
      <c r="F452" s="47">
        <f>G452+H452+I452</f>
        <v>44</v>
      </c>
      <c r="G452" s="48">
        <v>3</v>
      </c>
      <c r="H452" s="48">
        <v>3</v>
      </c>
      <c r="I452" s="49">
        <v>38</v>
      </c>
      <c r="J452" s="47">
        <f>K452+L452+M452</f>
        <v>111</v>
      </c>
      <c r="K452" s="48">
        <v>9</v>
      </c>
      <c r="L452" s="48">
        <v>30</v>
      </c>
      <c r="M452" s="48">
        <v>72</v>
      </c>
      <c r="N452" s="47">
        <f>O452+P452+Q452</f>
        <v>220</v>
      </c>
      <c r="O452" s="48">
        <v>29</v>
      </c>
      <c r="P452" s="48">
        <v>67</v>
      </c>
      <c r="Q452" s="48">
        <v>124</v>
      </c>
      <c r="AJ452" s="4"/>
      <c r="AN452" s="3"/>
    </row>
    <row r="453" spans="4:40" x14ac:dyDescent="0.2">
      <c r="D453" s="168"/>
      <c r="E453" s="172"/>
      <c r="F453" s="51">
        <f>ROUND(F452/(F$450+F$452+F$454+F$456+F$458+F$460+F$462),3)</f>
        <v>0.17100000000000001</v>
      </c>
      <c r="G453" s="52">
        <f>ROUND(G452/(G$450+G$452+G$454+G$456+G$458+G$460+G$462),3)</f>
        <v>0.125</v>
      </c>
      <c r="H453" s="52">
        <f>ROUND(H452/(H$450+H$452+H$454+H$456+H$458+H$460+H$462),3)</f>
        <v>0.15</v>
      </c>
      <c r="I453" s="53">
        <f>ROUND(I452/(I$450+I$452+I$454+I$456+I$458+I$460+I$462),3)</f>
        <v>0.17799999999999999</v>
      </c>
      <c r="J453" s="51">
        <f t="shared" ref="J453:M453" si="161">ROUND(J452/(J$450+J$452+J$454+J$456+J$458+J$460+J$462),3)</f>
        <v>0.17599999999999999</v>
      </c>
      <c r="K453" s="52">
        <f t="shared" si="161"/>
        <v>0.13600000000000001</v>
      </c>
      <c r="L453" s="52">
        <f t="shared" si="161"/>
        <v>0.22700000000000001</v>
      </c>
      <c r="M453" s="52">
        <f t="shared" si="161"/>
        <v>0.16700000000000001</v>
      </c>
      <c r="N453" s="51">
        <f t="shared" ref="N453:Q453" si="162">ROUND(N452/(N$450+N$452+N$454+N$456+N$458+N$460+N$462),3)</f>
        <v>0.32800000000000001</v>
      </c>
      <c r="O453" s="52">
        <f t="shared" si="162"/>
        <v>0.47499999999999998</v>
      </c>
      <c r="P453" s="52">
        <f t="shared" si="162"/>
        <v>0.36</v>
      </c>
      <c r="Q453" s="52">
        <f t="shared" si="162"/>
        <v>0.29299999999999998</v>
      </c>
      <c r="AJ453" s="4"/>
      <c r="AN453" s="3"/>
    </row>
    <row r="454" spans="4:40" x14ac:dyDescent="0.2">
      <c r="D454" s="166" t="s">
        <v>111</v>
      </c>
      <c r="E454" s="171"/>
      <c r="F454" s="47">
        <f>G454+H454+I454</f>
        <v>71</v>
      </c>
      <c r="G454" s="48">
        <v>5</v>
      </c>
      <c r="H454" s="48">
        <v>7</v>
      </c>
      <c r="I454" s="49">
        <v>59</v>
      </c>
      <c r="J454" s="47">
        <f>K454+L454+M454</f>
        <v>147</v>
      </c>
      <c r="K454" s="48">
        <v>7</v>
      </c>
      <c r="L454" s="48">
        <v>34</v>
      </c>
      <c r="M454" s="48">
        <v>106</v>
      </c>
      <c r="N454" s="47">
        <f>O454+P454+Q454</f>
        <v>179</v>
      </c>
      <c r="O454" s="48">
        <v>12</v>
      </c>
      <c r="P454" s="48">
        <v>52</v>
      </c>
      <c r="Q454" s="48">
        <v>115</v>
      </c>
      <c r="AJ454" s="4"/>
      <c r="AN454" s="3"/>
    </row>
    <row r="455" spans="4:40" x14ac:dyDescent="0.2">
      <c r="D455" s="168"/>
      <c r="E455" s="172"/>
      <c r="F455" s="51">
        <f>ROUND(F454/(F$450+F$452+F$454+F$456+F$458+F$460+F$462),3)</f>
        <v>0.27500000000000002</v>
      </c>
      <c r="G455" s="52">
        <f>ROUND(G454/(G$450+G$452+G$454+G$456+G$458+G$460+G$462),3)</f>
        <v>0.20799999999999999</v>
      </c>
      <c r="H455" s="52">
        <f>ROUND(H454/(H$450+H$452+H$454+H$456+H$458+H$460+H$462),3)</f>
        <v>0.35</v>
      </c>
      <c r="I455" s="53">
        <f>ROUND(I454/(I$450+I$452+I$454+I$456+I$458+I$460+I$462),3)+0.001</f>
        <v>0.27700000000000002</v>
      </c>
      <c r="J455" s="51">
        <f>ROUND(J454/(J$450+J$452+J$454+J$456+J$458+J$460+J$462),3)</f>
        <v>0.23300000000000001</v>
      </c>
      <c r="K455" s="52">
        <f>ROUND(K454/(K$450+K$452+K$454+K$456+K$458+K$460+K$462),3)</f>
        <v>0.106</v>
      </c>
      <c r="L455" s="52">
        <f>ROUND(L454/(L$450+L$452+L$454+L$456+L$458+L$460+L$462),3)</f>
        <v>0.25800000000000001</v>
      </c>
      <c r="M455" s="52">
        <f>ROUND(M454/(M$450+M$452+M$454+M$456+M$458+M$460+M$462),3)+0.001</f>
        <v>0.246</v>
      </c>
      <c r="N455" s="51">
        <f>ROUND(N454/(N$450+N$452+N$454+N$456+N$458+N$460+N$462),3)</f>
        <v>0.26700000000000002</v>
      </c>
      <c r="O455" s="52">
        <f>ROUND(O454/(O$450+O$452+O$454+O$456+O$458+O$460+O$462),3)</f>
        <v>0.19700000000000001</v>
      </c>
      <c r="P455" s="52">
        <f>ROUND(P454/(P$450+P$452+P$454+P$456+P$458+P$460+P$462),3)</f>
        <v>0.28000000000000003</v>
      </c>
      <c r="Q455" s="52">
        <f>ROUND(Q454/(Q$450+Q$452+Q$454+Q$456+Q$458+Q$460+Q$462),3)+0.001</f>
        <v>0.27300000000000002</v>
      </c>
      <c r="AJ455" s="4"/>
      <c r="AN455" s="3"/>
    </row>
    <row r="456" spans="4:40" x14ac:dyDescent="0.2">
      <c r="D456" s="166" t="s">
        <v>114</v>
      </c>
      <c r="E456" s="171"/>
      <c r="F456" s="47">
        <f>G456+H456+I456</f>
        <v>55</v>
      </c>
      <c r="G456" s="48">
        <v>2</v>
      </c>
      <c r="H456" s="48">
        <v>3</v>
      </c>
      <c r="I456" s="49">
        <v>50</v>
      </c>
      <c r="J456" s="47">
        <f>K456+L456+M456</f>
        <v>121</v>
      </c>
      <c r="K456" s="48">
        <v>6</v>
      </c>
      <c r="L456" s="48">
        <v>19</v>
      </c>
      <c r="M456" s="48">
        <v>96</v>
      </c>
      <c r="N456" s="47">
        <f>O456+P456+Q456</f>
        <v>135</v>
      </c>
      <c r="O456" s="48">
        <v>10</v>
      </c>
      <c r="P456" s="48">
        <v>38</v>
      </c>
      <c r="Q456" s="48">
        <v>87</v>
      </c>
      <c r="AJ456" s="4"/>
      <c r="AN456" s="3"/>
    </row>
    <row r="457" spans="4:40" x14ac:dyDescent="0.2">
      <c r="D457" s="168"/>
      <c r="E457" s="172"/>
      <c r="F457" s="51">
        <f>ROUND(F456/(F$450+F$452+F$454+F$456+F$458+F$460+F$462),3)</f>
        <v>0.21299999999999999</v>
      </c>
      <c r="G457" s="52">
        <f>ROUND(G456/(G$450+G$452+G$454+G$456+G$458+G$460+G$462),3)</f>
        <v>8.3000000000000004E-2</v>
      </c>
      <c r="H457" s="52">
        <f>ROUND(H456/(H$450+H$452+H$454+H$456+H$458+H$460+H$462),3)</f>
        <v>0.15</v>
      </c>
      <c r="I457" s="53">
        <f>ROUND(I456/(I$450+I$452+I$454+I$456+I$458+I$460+I$462),3)</f>
        <v>0.23400000000000001</v>
      </c>
      <c r="J457" s="51">
        <f t="shared" ref="J457:M457" si="163">ROUND(J456/(J$450+J$452+J$454+J$456+J$458+J$460+J$462),3)</f>
        <v>0.192</v>
      </c>
      <c r="K457" s="52">
        <f t="shared" si="163"/>
        <v>9.0999999999999998E-2</v>
      </c>
      <c r="L457" s="52">
        <f t="shared" si="163"/>
        <v>0.14399999999999999</v>
      </c>
      <c r="M457" s="52">
        <f t="shared" si="163"/>
        <v>0.222</v>
      </c>
      <c r="N457" s="51">
        <f t="shared" ref="N457:Q457" si="164">ROUND(N456/(N$450+N$452+N$454+N$456+N$458+N$460+N$462),3)</f>
        <v>0.20100000000000001</v>
      </c>
      <c r="O457" s="52">
        <f t="shared" si="164"/>
        <v>0.16400000000000001</v>
      </c>
      <c r="P457" s="52">
        <f t="shared" si="164"/>
        <v>0.20399999999999999</v>
      </c>
      <c r="Q457" s="52">
        <f t="shared" si="164"/>
        <v>0.20599999999999999</v>
      </c>
      <c r="AJ457" s="4"/>
      <c r="AN457" s="3"/>
    </row>
    <row r="458" spans="4:40" x14ac:dyDescent="0.2">
      <c r="D458" s="166" t="s">
        <v>115</v>
      </c>
      <c r="E458" s="171"/>
      <c r="F458" s="47">
        <f>G458+H458+I458</f>
        <v>23</v>
      </c>
      <c r="G458" s="48">
        <v>0</v>
      </c>
      <c r="H458" s="48">
        <v>1</v>
      </c>
      <c r="I458" s="49">
        <v>22</v>
      </c>
      <c r="J458" s="47">
        <f>K458+L458+M458</f>
        <v>41</v>
      </c>
      <c r="K458" s="48">
        <v>3</v>
      </c>
      <c r="L458" s="48">
        <v>5</v>
      </c>
      <c r="M458" s="48">
        <v>33</v>
      </c>
      <c r="N458" s="47">
        <f>O458+P458+Q458</f>
        <v>57</v>
      </c>
      <c r="O458" s="48">
        <v>1</v>
      </c>
      <c r="P458" s="48">
        <v>11</v>
      </c>
      <c r="Q458" s="48">
        <v>45</v>
      </c>
      <c r="AJ458" s="4"/>
      <c r="AN458" s="3"/>
    </row>
    <row r="459" spans="4:40" x14ac:dyDescent="0.2">
      <c r="D459" s="168"/>
      <c r="E459" s="172"/>
      <c r="F459" s="51">
        <f>ROUND(F458/(F$450+F$452+F$454+F$456+F$458+F$460+F$462),3)</f>
        <v>8.8999999999999996E-2</v>
      </c>
      <c r="G459" s="52">
        <f>ROUND(G458/(G$450+G$452+G$454+G$456+G$458+G$460+G$462),3)</f>
        <v>0</v>
      </c>
      <c r="H459" s="52">
        <f>ROUND(H458/(H$450+H$452+H$454+H$456+H$458+H$460+H$462),3)</f>
        <v>0.05</v>
      </c>
      <c r="I459" s="53">
        <f>ROUND(I458/(I$450+I$452+I$454+I$456+I$458+I$460+I$462),3)</f>
        <v>0.10299999999999999</v>
      </c>
      <c r="J459" s="51">
        <f t="shared" ref="J459:M459" si="165">ROUND(J458/(J$450+J$452+J$454+J$456+J$458+J$460+J$462),3)</f>
        <v>6.5000000000000002E-2</v>
      </c>
      <c r="K459" s="52">
        <f t="shared" si="165"/>
        <v>4.4999999999999998E-2</v>
      </c>
      <c r="L459" s="52">
        <f t="shared" si="165"/>
        <v>3.7999999999999999E-2</v>
      </c>
      <c r="M459" s="52">
        <f t="shared" si="165"/>
        <v>7.5999999999999998E-2</v>
      </c>
      <c r="N459" s="51">
        <f t="shared" ref="N459:Q459" si="166">ROUND(N458/(N$450+N$452+N$454+N$456+N$458+N$460+N$462),3)</f>
        <v>8.5000000000000006E-2</v>
      </c>
      <c r="O459" s="52">
        <f t="shared" si="166"/>
        <v>1.6E-2</v>
      </c>
      <c r="P459" s="52">
        <f t="shared" si="166"/>
        <v>5.8999999999999997E-2</v>
      </c>
      <c r="Q459" s="52">
        <f t="shared" si="166"/>
        <v>0.106</v>
      </c>
      <c r="V459" s="63"/>
      <c r="W459" s="42"/>
      <c r="AJ459" s="4"/>
      <c r="AN459" s="3"/>
    </row>
    <row r="460" spans="4:40" x14ac:dyDescent="0.2">
      <c r="D460" s="166" t="s">
        <v>116</v>
      </c>
      <c r="E460" s="171"/>
      <c r="F460" s="47">
        <f>G460+H460+I460</f>
        <v>9</v>
      </c>
      <c r="G460" s="48">
        <v>2</v>
      </c>
      <c r="H460" s="48">
        <v>1</v>
      </c>
      <c r="I460" s="49">
        <v>6</v>
      </c>
      <c r="J460" s="47">
        <f>K460+L460+M460</f>
        <v>20</v>
      </c>
      <c r="K460" s="48">
        <v>1</v>
      </c>
      <c r="L460" s="48">
        <v>9</v>
      </c>
      <c r="M460" s="48">
        <v>10</v>
      </c>
      <c r="N460" s="47">
        <f>O460+P460+Q460</f>
        <v>19</v>
      </c>
      <c r="O460" s="48">
        <v>4</v>
      </c>
      <c r="P460" s="48">
        <v>5</v>
      </c>
      <c r="Q460" s="48">
        <v>10</v>
      </c>
      <c r="V460" s="63"/>
      <c r="W460" s="42"/>
      <c r="AJ460" s="4"/>
      <c r="AN460" s="3"/>
    </row>
    <row r="461" spans="4:40" ht="13.5" x14ac:dyDescent="0.25">
      <c r="D461" s="168"/>
      <c r="E461" s="172"/>
      <c r="F461" s="51">
        <f>ROUND(F460/(F$450+F$452+F$454+F$456+F$458+F$460+F$462),3)</f>
        <v>3.5000000000000003E-2</v>
      </c>
      <c r="G461" s="52">
        <f>ROUND(G460/(G$450+G$452+G$454+G$456+G$458+G$460+G$462),3)</f>
        <v>8.3000000000000004E-2</v>
      </c>
      <c r="H461" s="52">
        <f>ROUND(H460/(H$450+H$452+H$454+H$456+H$458+H$460+H$462),3)</f>
        <v>0.05</v>
      </c>
      <c r="I461" s="53">
        <f>ROUND(I460/(I$450+I$452+I$454+I$456+I$458+I$460+I$462),3)</f>
        <v>2.8000000000000001E-2</v>
      </c>
      <c r="J461" s="51">
        <f t="shared" ref="J461:M461" si="167">ROUND(J460/(J$450+J$452+J$454+J$456+J$458+J$460+J$462),3)</f>
        <v>3.2000000000000001E-2</v>
      </c>
      <c r="K461" s="52">
        <f t="shared" si="167"/>
        <v>1.4999999999999999E-2</v>
      </c>
      <c r="L461" s="52">
        <f t="shared" si="167"/>
        <v>6.8000000000000005E-2</v>
      </c>
      <c r="M461" s="52">
        <f t="shared" si="167"/>
        <v>2.3E-2</v>
      </c>
      <c r="N461" s="51">
        <f t="shared" ref="N461:Q461" si="168">ROUND(N460/(N$450+N$452+N$454+N$456+N$458+N$460+N$462),3)</f>
        <v>2.8000000000000001E-2</v>
      </c>
      <c r="O461" s="52">
        <f t="shared" si="168"/>
        <v>6.6000000000000003E-2</v>
      </c>
      <c r="P461" s="52">
        <f t="shared" si="168"/>
        <v>2.7E-2</v>
      </c>
      <c r="Q461" s="52">
        <f t="shared" si="168"/>
        <v>2.4E-2</v>
      </c>
      <c r="U461"/>
      <c r="V461" s="63"/>
      <c r="W461" s="42"/>
      <c r="AJ461" s="4"/>
      <c r="AN461" s="3"/>
    </row>
    <row r="462" spans="4:40" ht="13.5" x14ac:dyDescent="0.25">
      <c r="D462" s="166" t="s">
        <v>117</v>
      </c>
      <c r="E462" s="171"/>
      <c r="F462" s="47">
        <f>G462+H462+I462</f>
        <v>12</v>
      </c>
      <c r="G462" s="48">
        <v>0</v>
      </c>
      <c r="H462" s="48">
        <v>2</v>
      </c>
      <c r="I462" s="49">
        <v>10</v>
      </c>
      <c r="J462" s="47">
        <f>K462+L462+M462</f>
        <v>29</v>
      </c>
      <c r="K462" s="48">
        <v>4</v>
      </c>
      <c r="L462" s="48">
        <v>6</v>
      </c>
      <c r="M462" s="48">
        <v>19</v>
      </c>
      <c r="N462" s="47">
        <f>O462+P462+Q462</f>
        <v>34</v>
      </c>
      <c r="O462" s="48">
        <v>2</v>
      </c>
      <c r="P462" s="48">
        <v>7</v>
      </c>
      <c r="Q462" s="48">
        <v>25</v>
      </c>
      <c r="U462"/>
      <c r="AJ462" s="4"/>
      <c r="AN462" s="3"/>
    </row>
    <row r="463" spans="4:40" ht="13.5" x14ac:dyDescent="0.25">
      <c r="D463" s="168"/>
      <c r="E463" s="172"/>
      <c r="F463" s="51">
        <f>ROUND(F462/(F$450+F$452+F$454+F$456+F$458+F$460+F$462),3)</f>
        <v>4.7E-2</v>
      </c>
      <c r="G463" s="52">
        <f>ROUND(G462/(G$450+G$452+G$454+G$456+G$458+G$460+G$462),3)</f>
        <v>0</v>
      </c>
      <c r="H463" s="52">
        <f>ROUND(H462/(H$450+H$452+H$454+H$456+H$458+H$460+H$462),3)</f>
        <v>0.1</v>
      </c>
      <c r="I463" s="53">
        <f>ROUND(I462/(I$450+I$452+I$454+I$456+I$458+I$460+I$462),3)</f>
        <v>4.7E-2</v>
      </c>
      <c r="J463" s="51">
        <f t="shared" ref="J463:M463" si="169">ROUND(J462/(J$450+J$452+J$454+J$456+J$458+J$460+J$462),3)</f>
        <v>4.5999999999999999E-2</v>
      </c>
      <c r="K463" s="52">
        <f t="shared" si="169"/>
        <v>6.0999999999999999E-2</v>
      </c>
      <c r="L463" s="52">
        <f t="shared" si="169"/>
        <v>4.4999999999999998E-2</v>
      </c>
      <c r="M463" s="52">
        <f t="shared" si="169"/>
        <v>4.3999999999999997E-2</v>
      </c>
      <c r="N463" s="51">
        <f t="shared" ref="N463:Q463" si="170">ROUND(N462/(N$450+N$452+N$454+N$456+N$458+N$460+N$462),3)</f>
        <v>5.0999999999999997E-2</v>
      </c>
      <c r="O463" s="52">
        <f t="shared" si="170"/>
        <v>3.3000000000000002E-2</v>
      </c>
      <c r="P463" s="52">
        <f t="shared" si="170"/>
        <v>3.7999999999999999E-2</v>
      </c>
      <c r="Q463" s="52">
        <f t="shared" si="170"/>
        <v>5.8999999999999997E-2</v>
      </c>
      <c r="T463" s="63"/>
      <c r="U463"/>
      <c r="AJ463" s="4"/>
      <c r="AN463" s="3"/>
    </row>
    <row r="464" spans="4:40" ht="13.5" x14ac:dyDescent="0.25">
      <c r="D464" s="189" t="s">
        <v>41</v>
      </c>
      <c r="E464" s="190"/>
      <c r="F464" s="47">
        <f t="shared" ref="F464:M465" si="171">F450+F452+F454+F456+F458+F460+F462</f>
        <v>258</v>
      </c>
      <c r="G464" s="48">
        <f t="shared" si="171"/>
        <v>24</v>
      </c>
      <c r="H464" s="48">
        <f t="shared" si="171"/>
        <v>20</v>
      </c>
      <c r="I464" s="49">
        <f t="shared" si="171"/>
        <v>214</v>
      </c>
      <c r="J464" s="47">
        <f t="shared" si="171"/>
        <v>630</v>
      </c>
      <c r="K464" s="48">
        <f t="shared" si="171"/>
        <v>66</v>
      </c>
      <c r="L464" s="48">
        <f t="shared" si="171"/>
        <v>132</v>
      </c>
      <c r="M464" s="48">
        <f t="shared" si="171"/>
        <v>432</v>
      </c>
      <c r="N464" s="47">
        <f t="shared" ref="N464:Q464" si="172">N450+N452+N454+N456+N458+N460+N462</f>
        <v>670</v>
      </c>
      <c r="O464" s="48">
        <f t="shared" si="172"/>
        <v>61</v>
      </c>
      <c r="P464" s="48">
        <f t="shared" si="172"/>
        <v>186</v>
      </c>
      <c r="Q464" s="48">
        <f t="shared" si="172"/>
        <v>423</v>
      </c>
      <c r="U464"/>
      <c r="AJ464" s="4"/>
      <c r="AN464" s="3"/>
    </row>
    <row r="465" spans="2:41" ht="14" thickBot="1" x14ac:dyDescent="0.3">
      <c r="D465" s="189"/>
      <c r="E465" s="190"/>
      <c r="F465" s="57">
        <f t="shared" si="171"/>
        <v>1.0009999999999999</v>
      </c>
      <c r="G465" s="58">
        <f t="shared" si="171"/>
        <v>0.99899999999999989</v>
      </c>
      <c r="H465" s="58">
        <f t="shared" si="171"/>
        <v>1</v>
      </c>
      <c r="I465" s="59">
        <f t="shared" si="171"/>
        <v>1.002</v>
      </c>
      <c r="J465" s="60">
        <f t="shared" si="171"/>
        <v>1</v>
      </c>
      <c r="K465" s="61">
        <f t="shared" si="171"/>
        <v>0.99900000000000011</v>
      </c>
      <c r="L465" s="61">
        <f t="shared" si="171"/>
        <v>1</v>
      </c>
      <c r="M465" s="61">
        <f t="shared" si="171"/>
        <v>0.999</v>
      </c>
      <c r="N465" s="60">
        <f t="shared" ref="N465:Q465" si="173">N451+N453+N455+N457+N459+N461+N463</f>
        <v>0.999</v>
      </c>
      <c r="O465" s="61">
        <f t="shared" si="173"/>
        <v>1</v>
      </c>
      <c r="P465" s="61">
        <f t="shared" si="173"/>
        <v>1</v>
      </c>
      <c r="Q465" s="61">
        <f t="shared" si="173"/>
        <v>1</v>
      </c>
      <c r="U465"/>
      <c r="AJ465" s="4"/>
      <c r="AN465" s="3"/>
    </row>
    <row r="466" spans="2:41" ht="13.5" x14ac:dyDescent="0.25">
      <c r="D466" s="9"/>
      <c r="E466" s="9"/>
      <c r="F466" s="44"/>
      <c r="G466" s="44"/>
      <c r="H466" s="44"/>
      <c r="I466" s="44"/>
      <c r="J466" s="63"/>
      <c r="K466" s="42"/>
      <c r="U466"/>
      <c r="AF466" s="4"/>
      <c r="AN466" s="3"/>
    </row>
    <row r="467" spans="2:41" ht="13.5" x14ac:dyDescent="0.25">
      <c r="D467" s="9"/>
      <c r="E467" s="9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63"/>
      <c r="S467" s="63"/>
      <c r="U467"/>
      <c r="V467"/>
      <c r="W467"/>
      <c r="X467"/>
      <c r="Y467"/>
      <c r="AN467" s="3"/>
      <c r="AO467" s="4"/>
    </row>
    <row r="468" spans="2:41" ht="14" thickBot="1" x14ac:dyDescent="0.3">
      <c r="B468" s="6" t="s">
        <v>224</v>
      </c>
      <c r="G468" s="8"/>
      <c r="U468"/>
      <c r="V468"/>
      <c r="W468"/>
      <c r="X468"/>
      <c r="Y468"/>
    </row>
    <row r="469" spans="2:41" ht="13.5" x14ac:dyDescent="0.25">
      <c r="D469" s="79"/>
      <c r="E469" s="80"/>
      <c r="F469" s="94"/>
      <c r="G469" s="159" t="s">
        <v>13</v>
      </c>
      <c r="H469" s="160"/>
      <c r="I469" s="160"/>
      <c r="J469" s="161"/>
      <c r="K469" s="186" t="s">
        <v>34</v>
      </c>
      <c r="L469" s="187"/>
      <c r="M469" s="187"/>
      <c r="N469" s="188"/>
      <c r="O469" s="186" t="s">
        <v>35</v>
      </c>
      <c r="P469" s="187"/>
      <c r="Q469" s="187"/>
      <c r="R469" s="188"/>
      <c r="U469"/>
      <c r="V469"/>
      <c r="W469"/>
      <c r="X469"/>
      <c r="Y469"/>
      <c r="AK469" s="4"/>
      <c r="AN469" s="3"/>
    </row>
    <row r="470" spans="2:41" ht="13.5" x14ac:dyDescent="0.25">
      <c r="D470" s="81"/>
      <c r="E470" s="82"/>
      <c r="F470" s="82"/>
      <c r="G470" s="10"/>
      <c r="H470" s="11" t="s">
        <v>16</v>
      </c>
      <c r="I470" s="11" t="s">
        <v>17</v>
      </c>
      <c r="J470" s="45" t="s">
        <v>18</v>
      </c>
      <c r="K470" s="10"/>
      <c r="L470" s="11" t="s">
        <v>16</v>
      </c>
      <c r="M470" s="11" t="s">
        <v>17</v>
      </c>
      <c r="N470" s="46" t="s">
        <v>18</v>
      </c>
      <c r="O470" s="10"/>
      <c r="P470" s="116" t="s">
        <v>16</v>
      </c>
      <c r="Q470" s="116" t="s">
        <v>17</v>
      </c>
      <c r="R470" s="46" t="s">
        <v>18</v>
      </c>
      <c r="U470"/>
      <c r="V470"/>
      <c r="W470"/>
      <c r="X470"/>
      <c r="Y470"/>
      <c r="AK470" s="4"/>
      <c r="AN470" s="3"/>
    </row>
    <row r="471" spans="2:41" ht="13.5" x14ac:dyDescent="0.25">
      <c r="D471" s="166" t="s">
        <v>118</v>
      </c>
      <c r="E471" s="171"/>
      <c r="F471" s="167"/>
      <c r="G471" s="47">
        <f>H471+I471+J471</f>
        <v>83</v>
      </c>
      <c r="H471" s="48">
        <v>18</v>
      </c>
      <c r="I471" s="48">
        <v>3</v>
      </c>
      <c r="J471" s="49">
        <v>62</v>
      </c>
      <c r="K471" s="47">
        <f>L471+M471+N471</f>
        <v>248</v>
      </c>
      <c r="L471" s="48">
        <v>48</v>
      </c>
      <c r="M471" s="48">
        <v>21</v>
      </c>
      <c r="N471" s="48">
        <v>179</v>
      </c>
      <c r="O471" s="47">
        <f>P471+Q471+R471</f>
        <v>315</v>
      </c>
      <c r="P471" s="48">
        <v>49</v>
      </c>
      <c r="Q471" s="48">
        <v>58</v>
      </c>
      <c r="R471" s="48">
        <v>208</v>
      </c>
      <c r="U471"/>
      <c r="V471"/>
      <c r="W471"/>
      <c r="X471"/>
      <c r="Y471"/>
      <c r="AK471" s="4"/>
      <c r="AN471" s="3"/>
    </row>
    <row r="472" spans="2:41" ht="13.5" x14ac:dyDescent="0.25">
      <c r="D472" s="168"/>
      <c r="E472" s="172"/>
      <c r="F472" s="169"/>
      <c r="G472" s="51">
        <f>ROUND(G471/(G$471+G$473+G$475+G$477+G$479+G$481),3)</f>
        <v>0.51200000000000001</v>
      </c>
      <c r="H472" s="52">
        <f t="shared" ref="H472:J472" si="174">ROUND(H471/(H$471+H$473+H$475+H$477+H$479+H$481),3)</f>
        <v>0.85699999999999998</v>
      </c>
      <c r="I472" s="52">
        <f t="shared" si="174"/>
        <v>0.33300000000000002</v>
      </c>
      <c r="J472" s="53">
        <f t="shared" si="174"/>
        <v>0.47</v>
      </c>
      <c r="K472" s="51">
        <f>ROUND(K471/(K$471+K$473+K$475+K$477+K$479+K$481),3)</f>
        <v>0.64200000000000002</v>
      </c>
      <c r="L472" s="52">
        <f t="shared" ref="L472" si="175">ROUND(L471/(L$471+L$473+L$475+L$477+L$479+L$481),3)</f>
        <v>0.88900000000000001</v>
      </c>
      <c r="M472" s="52">
        <f>ROUND(M471/(M$471+M$473+M$475+M$477+M$479+M$481),3)</f>
        <v>0.375</v>
      </c>
      <c r="N472" s="52">
        <f t="shared" ref="N472" si="176">ROUND(N471/(N$471+N$473+N$475+N$477+N$479+N$481),3)</f>
        <v>0.64900000000000002</v>
      </c>
      <c r="O472" s="51">
        <f>ROUND(O471/(O$471+O$473+O$475+O$477+O$479+O$481),3)</f>
        <v>0.71799999999999997</v>
      </c>
      <c r="P472" s="52">
        <f t="shared" ref="P472" si="177">ROUND(P471/(P$471+P$473+P$475+P$477+P$479+P$481),3)</f>
        <v>0.89100000000000001</v>
      </c>
      <c r="Q472" s="52">
        <f t="shared" ref="Q472" si="178">ROUND(Q471/(Q$471+Q$473+Q$475+Q$477+Q$479+Q$481),3)</f>
        <v>0.53700000000000003</v>
      </c>
      <c r="R472" s="52">
        <f t="shared" ref="R472" si="179">ROUND(R471/(R$471+R$473+R$475+R$477+R$479+R$481),3)</f>
        <v>0.754</v>
      </c>
      <c r="U472"/>
      <c r="V472"/>
      <c r="W472"/>
      <c r="X472"/>
      <c r="Y472"/>
      <c r="AK472" s="4"/>
      <c r="AN472" s="3"/>
    </row>
    <row r="473" spans="2:41" ht="13.5" x14ac:dyDescent="0.25">
      <c r="D473" s="191" t="s">
        <v>119</v>
      </c>
      <c r="E473" s="192"/>
      <c r="F473" s="193"/>
      <c r="G473" s="47">
        <f>H473+I473+J473</f>
        <v>15</v>
      </c>
      <c r="H473" s="48">
        <v>0</v>
      </c>
      <c r="I473" s="48">
        <v>1</v>
      </c>
      <c r="J473" s="49">
        <v>14</v>
      </c>
      <c r="K473" s="47">
        <f>L473+M473+N473</f>
        <v>23</v>
      </c>
      <c r="L473" s="48">
        <v>1</v>
      </c>
      <c r="M473" s="48">
        <v>9</v>
      </c>
      <c r="N473" s="48">
        <v>13</v>
      </c>
      <c r="O473" s="47">
        <f>P473+Q473+R473</f>
        <v>30</v>
      </c>
      <c r="P473" s="48">
        <v>4</v>
      </c>
      <c r="Q473" s="48">
        <v>11</v>
      </c>
      <c r="R473" s="48">
        <v>15</v>
      </c>
      <c r="U473"/>
      <c r="V473"/>
      <c r="W473"/>
      <c r="X473"/>
      <c r="Y473"/>
      <c r="AK473" s="4"/>
      <c r="AN473" s="3"/>
    </row>
    <row r="474" spans="2:41" ht="13.5" x14ac:dyDescent="0.25">
      <c r="D474" s="194"/>
      <c r="E474" s="195"/>
      <c r="F474" s="196"/>
      <c r="G474" s="51">
        <f>ROUND(G473/(G$471+G$473+G$475+G$477+G$479+G$481),3)</f>
        <v>9.2999999999999999E-2</v>
      </c>
      <c r="H474" s="52">
        <f t="shared" ref="H474" si="180">ROUND(H473/(H$471+H$473+H$475+H$477+H$479+H$481),3)</f>
        <v>0</v>
      </c>
      <c r="I474" s="52">
        <f t="shared" ref="I474" si="181">ROUND(I473/(I$471+I$473+I$475+I$477+I$479+I$481),3)</f>
        <v>0.111</v>
      </c>
      <c r="J474" s="53">
        <f t="shared" ref="J474" si="182">ROUND(J473/(J$471+J$473+J$475+J$477+J$479+J$481),3)</f>
        <v>0.106</v>
      </c>
      <c r="K474" s="51">
        <f>ROUND(K473/(K$471+K$473+K$475+K$477+K$479+K$481),3)</f>
        <v>0.06</v>
      </c>
      <c r="L474" s="52">
        <f t="shared" ref="L474" si="183">ROUND(L473/(L$471+L$473+L$475+L$477+L$479+L$481),3)</f>
        <v>1.9E-2</v>
      </c>
      <c r="M474" s="52">
        <f t="shared" ref="M474" si="184">ROUND(M473/(M$471+M$473+M$475+M$477+M$479+M$481),3)</f>
        <v>0.161</v>
      </c>
      <c r="N474" s="52">
        <f t="shared" ref="N474" si="185">ROUND(N473/(N$471+N$473+N$475+N$477+N$479+N$481),3)</f>
        <v>4.7E-2</v>
      </c>
      <c r="O474" s="51">
        <f>ROUND(O473/(O$471+O$473+O$475+O$477+O$479+O$481),3)</f>
        <v>6.8000000000000005E-2</v>
      </c>
      <c r="P474" s="52">
        <f t="shared" ref="P474" si="186">ROUND(P473/(P$471+P$473+P$475+P$477+P$479+P$481),3)</f>
        <v>7.2999999999999995E-2</v>
      </c>
      <c r="Q474" s="52">
        <f t="shared" ref="Q474" si="187">ROUND(Q473/(Q$471+Q$473+Q$475+Q$477+Q$479+Q$481),3)</f>
        <v>0.10199999999999999</v>
      </c>
      <c r="R474" s="52">
        <f t="shared" ref="R474" si="188">ROUND(R473/(R$471+R$473+R$475+R$477+R$479+R$481),3)</f>
        <v>5.3999999999999999E-2</v>
      </c>
      <c r="U474"/>
      <c r="V474"/>
      <c r="W474"/>
      <c r="X474"/>
      <c r="Y474"/>
      <c r="AK474" s="4"/>
      <c r="AN474" s="3"/>
    </row>
    <row r="475" spans="2:41" ht="13.5" x14ac:dyDescent="0.25">
      <c r="D475" s="170" t="s">
        <v>120</v>
      </c>
      <c r="E475" s="173"/>
      <c r="F475" s="174"/>
      <c r="G475" s="47">
        <f>H475+I475+J475</f>
        <v>28</v>
      </c>
      <c r="H475" s="48">
        <v>2</v>
      </c>
      <c r="I475" s="48">
        <v>2</v>
      </c>
      <c r="J475" s="49">
        <v>24</v>
      </c>
      <c r="K475" s="47">
        <f>L475+M475+N475</f>
        <v>61</v>
      </c>
      <c r="L475" s="48">
        <v>4</v>
      </c>
      <c r="M475" s="48">
        <v>14</v>
      </c>
      <c r="N475" s="48">
        <v>43</v>
      </c>
      <c r="O475" s="47">
        <f>P475+Q475+R475</f>
        <v>51</v>
      </c>
      <c r="P475" s="48">
        <v>2</v>
      </c>
      <c r="Q475" s="48">
        <v>18</v>
      </c>
      <c r="R475" s="48">
        <v>31</v>
      </c>
      <c r="U475"/>
      <c r="V475"/>
      <c r="W475"/>
      <c r="X475"/>
      <c r="Y475"/>
      <c r="AK475" s="4"/>
      <c r="AN475" s="3"/>
    </row>
    <row r="476" spans="2:41" ht="13.5" x14ac:dyDescent="0.25">
      <c r="D476" s="175"/>
      <c r="E476" s="176"/>
      <c r="F476" s="177"/>
      <c r="G476" s="51">
        <f>ROUND(G475/(G$471+G$473+G$475+G$477+G$479+G$481),3)</f>
        <v>0.17299999999999999</v>
      </c>
      <c r="H476" s="52">
        <f t="shared" ref="H476" si="189">ROUND(H475/(H$471+H$473+H$475+H$477+H$479+H$481),3)</f>
        <v>9.5000000000000001E-2</v>
      </c>
      <c r="I476" s="52">
        <f t="shared" ref="I476" si="190">ROUND(I475/(I$471+I$473+I$475+I$477+I$479+I$481),3)</f>
        <v>0.222</v>
      </c>
      <c r="J476" s="53">
        <f t="shared" ref="J476" si="191">ROUND(J475/(J$471+J$473+J$475+J$477+J$479+J$481),3)</f>
        <v>0.182</v>
      </c>
      <c r="K476" s="51">
        <f>ROUND(K475/(K$471+K$473+K$475+K$477+K$479+K$481),3)</f>
        <v>0.158</v>
      </c>
      <c r="L476" s="52">
        <f t="shared" ref="L476" si="192">ROUND(L475/(L$471+L$473+L$475+L$477+L$479+L$481),3)</f>
        <v>7.3999999999999996E-2</v>
      </c>
      <c r="M476" s="52">
        <f t="shared" ref="M476" si="193">ROUND(M475/(M$471+M$473+M$475+M$477+M$479+M$481),3)</f>
        <v>0.25</v>
      </c>
      <c r="N476" s="52">
        <f t="shared" ref="N476" si="194">ROUND(N475/(N$471+N$473+N$475+N$477+N$479+N$481),3)</f>
        <v>0.156</v>
      </c>
      <c r="O476" s="51">
        <f>ROUND(O475/(O$471+O$473+O$475+O$477+O$479+O$481),3)</f>
        <v>0.11600000000000001</v>
      </c>
      <c r="P476" s="52">
        <f t="shared" ref="P476" si="195">ROUND(P475/(P$471+P$473+P$475+P$477+P$479+P$481),3)</f>
        <v>3.5999999999999997E-2</v>
      </c>
      <c r="Q476" s="52">
        <f t="shared" ref="Q476" si="196">ROUND(Q475/(Q$471+Q$473+Q$475+Q$477+Q$479+Q$481),3)</f>
        <v>0.16700000000000001</v>
      </c>
      <c r="R476" s="52">
        <f t="shared" ref="R476" si="197">ROUND(R475/(R$471+R$473+R$475+R$477+R$479+R$481),3)</f>
        <v>0.112</v>
      </c>
      <c r="U476"/>
      <c r="V476"/>
      <c r="W476"/>
      <c r="X476"/>
      <c r="Y476"/>
      <c r="AK476" s="4"/>
      <c r="AN476" s="3"/>
    </row>
    <row r="477" spans="2:41" ht="13.5" x14ac:dyDescent="0.25">
      <c r="D477" s="166" t="s">
        <v>121</v>
      </c>
      <c r="E477" s="171"/>
      <c r="F477" s="167"/>
      <c r="G477" s="47">
        <f>H477+I477+J477</f>
        <v>22</v>
      </c>
      <c r="H477" s="48">
        <v>1</v>
      </c>
      <c r="I477" s="48">
        <v>2</v>
      </c>
      <c r="J477" s="49">
        <v>19</v>
      </c>
      <c r="K477" s="47">
        <f>L477+M477+N477</f>
        <v>37</v>
      </c>
      <c r="L477" s="48">
        <v>1</v>
      </c>
      <c r="M477" s="48">
        <v>8</v>
      </c>
      <c r="N477" s="48">
        <v>28</v>
      </c>
      <c r="O477" s="47">
        <f>P477+Q477+R477</f>
        <v>22</v>
      </c>
      <c r="P477" s="48">
        <v>0</v>
      </c>
      <c r="Q477" s="48">
        <v>11</v>
      </c>
      <c r="R477" s="48">
        <v>11</v>
      </c>
      <c r="U477"/>
      <c r="V477"/>
      <c r="W477"/>
      <c r="X477"/>
      <c r="Y477"/>
      <c r="AK477" s="4"/>
      <c r="AN477" s="3"/>
    </row>
    <row r="478" spans="2:41" ht="13.5" x14ac:dyDescent="0.25">
      <c r="D478" s="168"/>
      <c r="E478" s="172"/>
      <c r="F478" s="169"/>
      <c r="G478" s="51">
        <f>ROUND(G477/(G$471+G$473+G$475+G$477+G$479+G$481),3)</f>
        <v>0.13600000000000001</v>
      </c>
      <c r="H478" s="52">
        <f t="shared" ref="H478" si="198">ROUND(H477/(H$471+H$473+H$475+H$477+H$479+H$481),3)</f>
        <v>4.8000000000000001E-2</v>
      </c>
      <c r="I478" s="52">
        <f t="shared" ref="I478" si="199">ROUND(I477/(I$471+I$473+I$475+I$477+I$479+I$481),3)</f>
        <v>0.222</v>
      </c>
      <c r="J478" s="53">
        <f t="shared" ref="J478" si="200">ROUND(J477/(J$471+J$473+J$475+J$477+J$479+J$481),3)</f>
        <v>0.14399999999999999</v>
      </c>
      <c r="K478" s="51">
        <f>ROUND(K477/(K$471+K$473+K$475+K$477+K$479+K$481),3)</f>
        <v>9.6000000000000002E-2</v>
      </c>
      <c r="L478" s="52">
        <f t="shared" ref="L478" si="201">ROUND(L477/(L$471+L$473+L$475+L$477+L$479+L$481),3)</f>
        <v>1.9E-2</v>
      </c>
      <c r="M478" s="52">
        <f t="shared" ref="M478" si="202">ROUND(M477/(M$471+M$473+M$475+M$477+M$479+M$481),3)</f>
        <v>0.14299999999999999</v>
      </c>
      <c r="N478" s="52">
        <f t="shared" ref="N478" si="203">ROUND(N477/(N$471+N$473+N$475+N$477+N$479+N$481),3)</f>
        <v>0.10100000000000001</v>
      </c>
      <c r="O478" s="51">
        <f>ROUND(O477/(O$471+O$473+O$475+O$477+O$479+O$481),3)</f>
        <v>0.05</v>
      </c>
      <c r="P478" s="52">
        <f t="shared" ref="P478" si="204">ROUND(P477/(P$471+P$473+P$475+P$477+P$479+P$481),3)</f>
        <v>0</v>
      </c>
      <c r="Q478" s="52">
        <f t="shared" ref="Q478" si="205">ROUND(Q477/(Q$471+Q$473+Q$475+Q$477+Q$479+Q$481),3)</f>
        <v>0.10199999999999999</v>
      </c>
      <c r="R478" s="52">
        <f t="shared" ref="R478" si="206">ROUND(R477/(R$471+R$473+R$475+R$477+R$479+R$481),3)</f>
        <v>0.04</v>
      </c>
      <c r="V478"/>
      <c r="W478"/>
      <c r="X478"/>
      <c r="Y478"/>
      <c r="AK478" s="4"/>
      <c r="AN478" s="3"/>
    </row>
    <row r="479" spans="2:41" ht="13.5" x14ac:dyDescent="0.25">
      <c r="D479" s="166" t="s">
        <v>122</v>
      </c>
      <c r="E479" s="171"/>
      <c r="F479" s="167"/>
      <c r="G479" s="47">
        <f>H479+I479+J479</f>
        <v>3</v>
      </c>
      <c r="H479" s="48">
        <v>0</v>
      </c>
      <c r="I479" s="48">
        <v>0</v>
      </c>
      <c r="J479" s="49">
        <v>3</v>
      </c>
      <c r="K479" s="47">
        <f>L479+M479+N479</f>
        <v>11</v>
      </c>
      <c r="L479" s="48">
        <v>0</v>
      </c>
      <c r="M479" s="48">
        <v>4</v>
      </c>
      <c r="N479" s="48">
        <v>7</v>
      </c>
      <c r="O479" s="47">
        <f>P479+Q479+R479</f>
        <v>17</v>
      </c>
      <c r="P479" s="48">
        <v>0</v>
      </c>
      <c r="Q479" s="48">
        <v>8</v>
      </c>
      <c r="R479" s="48">
        <v>9</v>
      </c>
      <c r="V479"/>
      <c r="W479"/>
      <c r="X479"/>
      <c r="Y479"/>
      <c r="AK479" s="4"/>
      <c r="AN479" s="3"/>
    </row>
    <row r="480" spans="2:41" ht="13.5" x14ac:dyDescent="0.25">
      <c r="D480" s="168"/>
      <c r="E480" s="172"/>
      <c r="F480" s="169"/>
      <c r="G480" s="51">
        <f>ROUND(G479/(G$471+G$473+G$475+G$477+G$479+G$481),3)</f>
        <v>1.9E-2</v>
      </c>
      <c r="H480" s="52">
        <f t="shared" ref="H480" si="207">ROUND(H479/(H$471+H$473+H$475+H$477+H$479+H$481),3)</f>
        <v>0</v>
      </c>
      <c r="I480" s="52">
        <f t="shared" ref="I480" si="208">ROUND(I479/(I$471+I$473+I$475+I$477+I$479+I$481),3)</f>
        <v>0</v>
      </c>
      <c r="J480" s="53">
        <f t="shared" ref="J480" si="209">ROUND(J479/(J$471+J$473+J$475+J$477+J$479+J$481),3)</f>
        <v>2.3E-2</v>
      </c>
      <c r="K480" s="51">
        <f>ROUND(K479/(K$471+K$473+K$475+K$477+K$479+K$481),3)</f>
        <v>2.8000000000000001E-2</v>
      </c>
      <c r="L480" s="52">
        <f t="shared" ref="L480" si="210">ROUND(L479/(L$471+L$473+L$475+L$477+L$479+L$481),3)</f>
        <v>0</v>
      </c>
      <c r="M480" s="52">
        <f t="shared" ref="M480" si="211">ROUND(M479/(M$471+M$473+M$475+M$477+M$479+M$481),3)</f>
        <v>7.0999999999999994E-2</v>
      </c>
      <c r="N480" s="52">
        <f t="shared" ref="N480" si="212">ROUND(N479/(N$471+N$473+N$475+N$477+N$479+N$481),3)</f>
        <v>2.5000000000000001E-2</v>
      </c>
      <c r="O480" s="51">
        <f>ROUND(O479/(O$471+O$473+O$475+O$477+O$479+O$481),3)</f>
        <v>3.9E-2</v>
      </c>
      <c r="P480" s="52">
        <f t="shared" ref="P480" si="213">ROUND(P479/(P$471+P$473+P$475+P$477+P$479+P$481),3)</f>
        <v>0</v>
      </c>
      <c r="Q480" s="52">
        <f t="shared" ref="Q480" si="214">ROUND(Q479/(Q$471+Q$473+Q$475+Q$477+Q$479+Q$481),3)</f>
        <v>7.3999999999999996E-2</v>
      </c>
      <c r="R480" s="52">
        <f t="shared" ref="R480" si="215">ROUND(R479/(R$471+R$473+R$475+R$477+R$479+R$481),3)</f>
        <v>3.3000000000000002E-2</v>
      </c>
      <c r="T480" s="63"/>
      <c r="V480"/>
      <c r="W480"/>
      <c r="X480"/>
      <c r="Y480"/>
      <c r="AK480" s="4"/>
      <c r="AN480" s="3"/>
    </row>
    <row r="481" spans="2:41" ht="13.5" customHeight="1" x14ac:dyDescent="0.25">
      <c r="D481" s="166" t="s">
        <v>96</v>
      </c>
      <c r="E481" s="171"/>
      <c r="F481" s="167"/>
      <c r="G481" s="47">
        <f>H481+I481+J481</f>
        <v>11</v>
      </c>
      <c r="H481" s="48">
        <v>0</v>
      </c>
      <c r="I481" s="48">
        <v>1</v>
      </c>
      <c r="J481" s="49">
        <v>10</v>
      </c>
      <c r="K481" s="47">
        <f>L481+M481+N481</f>
        <v>6</v>
      </c>
      <c r="L481" s="48"/>
      <c r="M481" s="48"/>
      <c r="N481" s="48">
        <v>6</v>
      </c>
      <c r="O481" s="47">
        <f>P481+Q481+R481</f>
        <v>4</v>
      </c>
      <c r="P481" s="48">
        <v>0</v>
      </c>
      <c r="Q481" s="48">
        <v>2</v>
      </c>
      <c r="R481" s="48">
        <v>2</v>
      </c>
      <c r="T481" s="63"/>
      <c r="V481"/>
      <c r="W481"/>
      <c r="X481"/>
      <c r="Y481"/>
      <c r="AK481" s="4"/>
      <c r="AN481" s="3"/>
    </row>
    <row r="482" spans="2:41" ht="13.5" x14ac:dyDescent="0.25">
      <c r="D482" s="168"/>
      <c r="E482" s="172"/>
      <c r="F482" s="169"/>
      <c r="G482" s="51">
        <f>ROUND(G481/(G$471+G$473+G$475+G$477+G$479+G$481),3)</f>
        <v>6.8000000000000005E-2</v>
      </c>
      <c r="H482" s="52">
        <f t="shared" ref="H482" si="216">ROUND(H481/(H$471+H$473+H$475+H$477+H$479+H$481),3)</f>
        <v>0</v>
      </c>
      <c r="I482" s="52">
        <f t="shared" ref="I482" si="217">ROUND(I481/(I$471+I$473+I$475+I$477+I$479+I$481),3)</f>
        <v>0.111</v>
      </c>
      <c r="J482" s="53">
        <f t="shared" ref="J482" si="218">ROUND(J481/(J$471+J$473+J$475+J$477+J$479+J$481),3)</f>
        <v>7.5999999999999998E-2</v>
      </c>
      <c r="K482" s="51">
        <f>ROUND(K481/(K$471+K$473+K$475+K$477+K$479+K$481),3)</f>
        <v>1.6E-2</v>
      </c>
      <c r="L482" s="52">
        <f t="shared" ref="L482" si="219">ROUND(L481/(L$471+L$473+L$475+L$477+L$479+L$481),3)</f>
        <v>0</v>
      </c>
      <c r="M482" s="52">
        <f t="shared" ref="M482" si="220">ROUND(M481/(M$471+M$473+M$475+M$477+M$479+M$481),3)</f>
        <v>0</v>
      </c>
      <c r="N482" s="52">
        <f t="shared" ref="N482" si="221">ROUND(N481/(N$471+N$473+N$475+N$477+N$479+N$481),3)</f>
        <v>2.1999999999999999E-2</v>
      </c>
      <c r="O482" s="51">
        <f>ROUND(O481/(O$471+O$473+O$475+O$477+O$479+O$481),3)</f>
        <v>8.9999999999999993E-3</v>
      </c>
      <c r="P482" s="52">
        <f t="shared" ref="P482" si="222">ROUND(P481/(P$471+P$473+P$475+P$477+P$479+P$481),3)</f>
        <v>0</v>
      </c>
      <c r="Q482" s="52">
        <f t="shared" ref="Q482" si="223">ROUND(Q481/(Q$471+Q$473+Q$475+Q$477+Q$479+Q$481),3)</f>
        <v>1.9E-2</v>
      </c>
      <c r="R482" s="52">
        <f t="shared" ref="R482" si="224">ROUND(R481/(R$471+R$473+R$475+R$477+R$479+R$481),3)</f>
        <v>7.0000000000000001E-3</v>
      </c>
      <c r="T482" s="63"/>
      <c r="V482"/>
      <c r="W482"/>
      <c r="X482"/>
      <c r="Y482"/>
      <c r="AK482" s="4"/>
      <c r="AN482" s="3"/>
    </row>
    <row r="483" spans="2:41" ht="13.5" x14ac:dyDescent="0.25">
      <c r="D483" s="150" t="s">
        <v>41</v>
      </c>
      <c r="E483" s="151"/>
      <c r="F483" s="155"/>
      <c r="G483" s="47">
        <f>G471+G473+G475+G477+G479+G481</f>
        <v>162</v>
      </c>
      <c r="H483" s="48">
        <f t="shared" ref="H483:J483" si="225">H471+H473+H475+H477+H479+H481</f>
        <v>21</v>
      </c>
      <c r="I483" s="48">
        <f t="shared" si="225"/>
        <v>9</v>
      </c>
      <c r="J483" s="49">
        <f t="shared" si="225"/>
        <v>132</v>
      </c>
      <c r="K483" s="47">
        <f>K471+K473+K475+K477+K479+K481</f>
        <v>386</v>
      </c>
      <c r="L483" s="48">
        <f t="shared" ref="L483:N483" si="226">L471+L473+L475+L477+L479+L481</f>
        <v>54</v>
      </c>
      <c r="M483" s="48">
        <f t="shared" si="226"/>
        <v>56</v>
      </c>
      <c r="N483" s="48">
        <f t="shared" si="226"/>
        <v>276</v>
      </c>
      <c r="O483" s="47">
        <f>O471+O473+O475+O477+O479+O481</f>
        <v>439</v>
      </c>
      <c r="P483" s="48">
        <f>P471+P473+P475+P477+P479+P481</f>
        <v>55</v>
      </c>
      <c r="Q483" s="48">
        <f t="shared" ref="Q483:R483" si="227">Q471+Q473+Q475+Q477+Q479+Q481</f>
        <v>108</v>
      </c>
      <c r="R483" s="48">
        <f t="shared" si="227"/>
        <v>276</v>
      </c>
      <c r="U483"/>
      <c r="V483"/>
      <c r="W483"/>
      <c r="X483"/>
      <c r="Y483"/>
      <c r="AK483" s="4"/>
      <c r="AN483" s="3"/>
    </row>
    <row r="484" spans="2:41" ht="14" thickBot="1" x14ac:dyDescent="0.3">
      <c r="D484" s="156"/>
      <c r="E484" s="157"/>
      <c r="F484" s="158"/>
      <c r="G484" s="57">
        <f>G472+G474+G476+G478+G480+G482</f>
        <v>1.0010000000000001</v>
      </c>
      <c r="H484" s="58">
        <f t="shared" ref="H484:J484" si="228">H472+H474+H476+H478+H480+H482</f>
        <v>1</v>
      </c>
      <c r="I484" s="58">
        <f t="shared" si="228"/>
        <v>0.999</v>
      </c>
      <c r="J484" s="59">
        <f t="shared" si="228"/>
        <v>1.0010000000000001</v>
      </c>
      <c r="K484" s="60">
        <f>K472+K474+K476+K478+K480+K482</f>
        <v>1</v>
      </c>
      <c r="L484" s="61">
        <f t="shared" ref="L484:N484" si="229">L472+L474+L476+L478+L480+L482</f>
        <v>1.0009999999999999</v>
      </c>
      <c r="M484" s="61">
        <f t="shared" si="229"/>
        <v>1</v>
      </c>
      <c r="N484" s="61">
        <f t="shared" si="229"/>
        <v>1</v>
      </c>
      <c r="O484" s="60">
        <f>O472+O474+O476+O478+O480+O482</f>
        <v>1</v>
      </c>
      <c r="P484" s="61">
        <f t="shared" ref="P484:Q484" si="230">P472+P474+P476+P478+P480+P482</f>
        <v>1</v>
      </c>
      <c r="Q484" s="61">
        <f t="shared" si="230"/>
        <v>1.0009999999999999</v>
      </c>
      <c r="R484" s="61">
        <f>R472+R474+R476+R478+R480+R482</f>
        <v>1</v>
      </c>
      <c r="U484"/>
      <c r="AK484" s="4"/>
      <c r="AN484" s="3"/>
    </row>
    <row r="485" spans="2:41" ht="13.5" x14ac:dyDescent="0.25">
      <c r="D485" s="9"/>
      <c r="E485" s="9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63"/>
      <c r="S485" s="63"/>
      <c r="U485"/>
      <c r="AN485" s="3"/>
      <c r="AO485" s="4"/>
    </row>
    <row r="486" spans="2:41" ht="13.5" x14ac:dyDescent="0.25">
      <c r="D486" s="9"/>
      <c r="E486" s="9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63"/>
      <c r="S486" s="63"/>
      <c r="U486"/>
      <c r="AN486" s="3"/>
      <c r="AO486" s="4"/>
    </row>
    <row r="487" spans="2:41" ht="13.5" x14ac:dyDescent="0.25">
      <c r="D487" s="9"/>
      <c r="E487" s="9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63"/>
      <c r="S487" s="63"/>
      <c r="U487"/>
      <c r="V487" s="63"/>
      <c r="W487" s="42"/>
      <c r="AN487" s="3"/>
      <c r="AO487" s="4"/>
    </row>
    <row r="488" spans="2:41" ht="14" thickBot="1" x14ac:dyDescent="0.3">
      <c r="B488" s="6" t="s">
        <v>225</v>
      </c>
      <c r="U488"/>
      <c r="V488" s="63"/>
      <c r="W488" s="42"/>
    </row>
    <row r="489" spans="2:41" ht="13.5" x14ac:dyDescent="0.25">
      <c r="D489" s="150"/>
      <c r="E489" s="151"/>
      <c r="F489" s="159" t="s">
        <v>13</v>
      </c>
      <c r="G489" s="178"/>
      <c r="H489" s="178"/>
      <c r="I489" s="179"/>
      <c r="J489" s="186" t="s">
        <v>34</v>
      </c>
      <c r="K489" s="187"/>
      <c r="L489" s="187"/>
      <c r="M489" s="188"/>
      <c r="N489" s="186" t="s">
        <v>35</v>
      </c>
      <c r="O489" s="187"/>
      <c r="P489" s="187"/>
      <c r="Q489" s="188"/>
      <c r="U489"/>
      <c r="V489"/>
      <c r="W489"/>
      <c r="X489"/>
      <c r="Y489"/>
      <c r="AJ489" s="4"/>
      <c r="AN489" s="3"/>
    </row>
    <row r="490" spans="2:41" ht="13.5" x14ac:dyDescent="0.25">
      <c r="D490" s="156"/>
      <c r="E490" s="157"/>
      <c r="F490" s="10"/>
      <c r="G490" s="11" t="s">
        <v>16</v>
      </c>
      <c r="H490" s="11" t="s">
        <v>17</v>
      </c>
      <c r="I490" s="45" t="s">
        <v>18</v>
      </c>
      <c r="J490" s="10"/>
      <c r="K490" s="11" t="s">
        <v>16</v>
      </c>
      <c r="L490" s="11" t="s">
        <v>17</v>
      </c>
      <c r="M490" s="46" t="s">
        <v>18</v>
      </c>
      <c r="N490" s="10"/>
      <c r="O490" s="116" t="s">
        <v>16</v>
      </c>
      <c r="P490" s="116" t="s">
        <v>17</v>
      </c>
      <c r="Q490" s="46" t="s">
        <v>18</v>
      </c>
      <c r="U490"/>
      <c r="V490"/>
      <c r="W490"/>
      <c r="AJ490" s="4"/>
      <c r="AN490" s="3"/>
    </row>
    <row r="491" spans="2:41" ht="13.5" x14ac:dyDescent="0.25">
      <c r="D491" s="166" t="s">
        <v>109</v>
      </c>
      <c r="E491" s="171"/>
      <c r="F491" s="47">
        <f>G491+H491+I491</f>
        <v>11</v>
      </c>
      <c r="G491" s="48">
        <v>0</v>
      </c>
      <c r="H491" s="48">
        <v>2</v>
      </c>
      <c r="I491" s="49">
        <v>9</v>
      </c>
      <c r="J491" s="47">
        <f>K491+L491+M491</f>
        <v>53</v>
      </c>
      <c r="K491" s="48">
        <v>2</v>
      </c>
      <c r="L491" s="48">
        <v>14</v>
      </c>
      <c r="M491" s="48">
        <v>37</v>
      </c>
      <c r="N491" s="47">
        <f>O491+P491+Q491</f>
        <v>58</v>
      </c>
      <c r="O491" s="48">
        <v>6</v>
      </c>
      <c r="P491" s="48">
        <v>19</v>
      </c>
      <c r="Q491" s="48">
        <v>33</v>
      </c>
      <c r="U491"/>
      <c r="V491"/>
      <c r="W491"/>
      <c r="X491"/>
      <c r="Y491"/>
      <c r="AJ491" s="4"/>
      <c r="AN491" s="3"/>
    </row>
    <row r="492" spans="2:41" ht="13.5" x14ac:dyDescent="0.25">
      <c r="D492" s="168"/>
      <c r="E492" s="172"/>
      <c r="F492" s="51">
        <f>ROUND(F491/(F$491+F$493+F$495+F$497+F$499),3)</f>
        <v>4.2000000000000003E-2</v>
      </c>
      <c r="G492" s="52">
        <f>ROUND(G491/(G$491+G$493+G$495+G$497+G$499),3)</f>
        <v>0</v>
      </c>
      <c r="H492" s="52">
        <f>ROUND(H491/(H$491+H$493+H$495+H$497+H$499),3)</f>
        <v>0.1</v>
      </c>
      <c r="I492" s="53">
        <f>ROUND(I491/(I$491+I$493+I$495+I$497+I$499),3)</f>
        <v>4.2000000000000003E-2</v>
      </c>
      <c r="J492" s="51">
        <f t="shared" ref="J492:M492" si="231">ROUND(J491/(J$491+J$493+J$495+J$497+J$499),3)</f>
        <v>8.5000000000000006E-2</v>
      </c>
      <c r="K492" s="52">
        <f t="shared" si="231"/>
        <v>0.03</v>
      </c>
      <c r="L492" s="52">
        <f t="shared" si="231"/>
        <v>0.109</v>
      </c>
      <c r="M492" s="52">
        <f t="shared" si="231"/>
        <v>8.5999999999999993E-2</v>
      </c>
      <c r="N492" s="51">
        <f t="shared" ref="N492:Q492" si="232">ROUND(N491/(N$491+N$493+N$495+N$497+N$499),3)</f>
        <v>8.6999999999999994E-2</v>
      </c>
      <c r="O492" s="52">
        <f t="shared" si="232"/>
        <v>9.8000000000000004E-2</v>
      </c>
      <c r="P492" s="52">
        <f t="shared" si="232"/>
        <v>0.10199999999999999</v>
      </c>
      <c r="Q492" s="52">
        <f t="shared" si="232"/>
        <v>7.8E-2</v>
      </c>
      <c r="U492"/>
      <c r="V492"/>
      <c r="W492"/>
      <c r="X492"/>
      <c r="Y492"/>
      <c r="AJ492" s="4"/>
      <c r="AN492" s="3"/>
    </row>
    <row r="493" spans="2:41" ht="13.5" x14ac:dyDescent="0.25">
      <c r="D493" s="166" t="s">
        <v>123</v>
      </c>
      <c r="E493" s="171"/>
      <c r="F493" s="47">
        <f>G493+H493+I493</f>
        <v>23</v>
      </c>
      <c r="G493" s="48">
        <v>0</v>
      </c>
      <c r="H493" s="48">
        <v>1</v>
      </c>
      <c r="I493" s="49">
        <v>22</v>
      </c>
      <c r="J493" s="47">
        <f>K493+L493+M493</f>
        <v>83</v>
      </c>
      <c r="K493" s="48">
        <v>7</v>
      </c>
      <c r="L493" s="48">
        <v>19</v>
      </c>
      <c r="M493" s="48">
        <v>57</v>
      </c>
      <c r="N493" s="47">
        <f>O493+P493+Q493</f>
        <v>122</v>
      </c>
      <c r="O493" s="48">
        <v>4</v>
      </c>
      <c r="P493" s="48">
        <v>33</v>
      </c>
      <c r="Q493" s="48">
        <v>85</v>
      </c>
      <c r="U493"/>
      <c r="V493"/>
      <c r="W493"/>
      <c r="X493"/>
      <c r="Y493"/>
      <c r="AJ493" s="4"/>
      <c r="AN493" s="3"/>
    </row>
    <row r="494" spans="2:41" ht="13.5" x14ac:dyDescent="0.25">
      <c r="D494" s="168"/>
      <c r="E494" s="172"/>
      <c r="F494" s="51">
        <f>ROUND(F493/(F$491+F$493+F$495+F$497+F$499),3)</f>
        <v>8.8999999999999996E-2</v>
      </c>
      <c r="G494" s="52">
        <f>ROUND(G493/(G$491+G$493+G$495+G$497+G$499),3)</f>
        <v>0</v>
      </c>
      <c r="H494" s="52">
        <f>ROUND(H493/(H$491+H$493+H$495+H$497+H$499),3)</f>
        <v>0.05</v>
      </c>
      <c r="I494" s="53">
        <f>ROUND(I493/(I$491+I$493+I$495+I$497+I$499),3)</f>
        <v>0.10199999999999999</v>
      </c>
      <c r="J494" s="51">
        <f t="shared" ref="J494:M494" si="233">ROUND(J493/(J$491+J$493+J$495+J$497+J$499),3)</f>
        <v>0.13300000000000001</v>
      </c>
      <c r="K494" s="52">
        <f t="shared" si="233"/>
        <v>0.106</v>
      </c>
      <c r="L494" s="52">
        <f t="shared" si="233"/>
        <v>0.14799999999999999</v>
      </c>
      <c r="M494" s="52">
        <f t="shared" si="233"/>
        <v>0.13200000000000001</v>
      </c>
      <c r="N494" s="51">
        <f t="shared" ref="N494:Q494" si="234">ROUND(N493/(N$491+N$493+N$495+N$497+N$499),3)</f>
        <v>0.182</v>
      </c>
      <c r="O494" s="52">
        <f t="shared" si="234"/>
        <v>6.6000000000000003E-2</v>
      </c>
      <c r="P494" s="52">
        <f t="shared" si="234"/>
        <v>0.17699999999999999</v>
      </c>
      <c r="Q494" s="52">
        <f t="shared" si="234"/>
        <v>0.20100000000000001</v>
      </c>
      <c r="U494"/>
      <c r="V494"/>
      <c r="W494"/>
      <c r="X494"/>
      <c r="Y494"/>
      <c r="AJ494" s="4"/>
      <c r="AN494" s="3"/>
    </row>
    <row r="495" spans="2:41" ht="13.5" x14ac:dyDescent="0.25">
      <c r="D495" s="166" t="s">
        <v>124</v>
      </c>
      <c r="E495" s="171"/>
      <c r="F495" s="47">
        <f>G495+H495+I495</f>
        <v>162</v>
      </c>
      <c r="G495" s="48">
        <v>12</v>
      </c>
      <c r="H495" s="48">
        <v>10</v>
      </c>
      <c r="I495" s="49">
        <v>140</v>
      </c>
      <c r="J495" s="47">
        <f>K495+L495+M495</f>
        <v>380</v>
      </c>
      <c r="K495" s="48">
        <v>32</v>
      </c>
      <c r="L495" s="48">
        <v>71</v>
      </c>
      <c r="M495" s="48">
        <v>277</v>
      </c>
      <c r="N495" s="47">
        <f>O495+P495+Q495</f>
        <v>374</v>
      </c>
      <c r="O495" s="48">
        <v>27</v>
      </c>
      <c r="P495" s="48">
        <v>102</v>
      </c>
      <c r="Q495" s="48">
        <v>245</v>
      </c>
      <c r="U495"/>
      <c r="V495"/>
      <c r="W495"/>
      <c r="X495"/>
      <c r="Y495"/>
      <c r="AJ495" s="4"/>
      <c r="AN495" s="3"/>
    </row>
    <row r="496" spans="2:41" ht="13.5" x14ac:dyDescent="0.25">
      <c r="D496" s="168"/>
      <c r="E496" s="172"/>
      <c r="F496" s="51">
        <f>ROUND(F495/(F$491+F$493+F$495+F$497+F$499),3)</f>
        <v>0.625</v>
      </c>
      <c r="G496" s="52">
        <f>ROUND(G495/(G$491+G$493+G$495+G$497+G$499),3)</f>
        <v>0.5</v>
      </c>
      <c r="H496" s="52">
        <f>ROUND(H495/(H$491+H$493+H$495+H$497+H$499),3)</f>
        <v>0.5</v>
      </c>
      <c r="I496" s="53">
        <f>ROUND(I495/(I$491+I$493+I$495+I$497+I$499),3)</f>
        <v>0.65100000000000002</v>
      </c>
      <c r="J496" s="51">
        <f t="shared" ref="J496:M496" si="235">ROUND(J495/(J$491+J$493+J$495+J$497+J$499),3)</f>
        <v>0.60699999999999998</v>
      </c>
      <c r="K496" s="52">
        <f t="shared" si="235"/>
        <v>0.48499999999999999</v>
      </c>
      <c r="L496" s="52">
        <f t="shared" si="235"/>
        <v>0.55500000000000005</v>
      </c>
      <c r="M496" s="52">
        <f t="shared" si="235"/>
        <v>0.64100000000000001</v>
      </c>
      <c r="N496" s="51">
        <f t="shared" ref="N496:Q496" si="236">ROUND(N495/(N$491+N$493+N$495+N$497+N$499),3)</f>
        <v>0.55800000000000005</v>
      </c>
      <c r="O496" s="52">
        <f t="shared" si="236"/>
        <v>0.443</v>
      </c>
      <c r="P496" s="52">
        <f t="shared" si="236"/>
        <v>0.54800000000000004</v>
      </c>
      <c r="Q496" s="52">
        <f t="shared" si="236"/>
        <v>0.57899999999999996</v>
      </c>
      <c r="U496"/>
      <c r="V496"/>
      <c r="W496"/>
      <c r="X496"/>
      <c r="Y496"/>
      <c r="AJ496" s="4"/>
      <c r="AN496" s="3"/>
    </row>
    <row r="497" spans="2:41" ht="13.5" x14ac:dyDescent="0.25">
      <c r="D497" s="166" t="s">
        <v>215</v>
      </c>
      <c r="E497" s="171"/>
      <c r="F497" s="47">
        <f>G497+H497+I497</f>
        <v>42</v>
      </c>
      <c r="G497" s="48">
        <v>11</v>
      </c>
      <c r="H497" s="48">
        <v>4</v>
      </c>
      <c r="I497" s="49">
        <v>27</v>
      </c>
      <c r="J497" s="47">
        <f>K497+L497+M497</f>
        <v>81</v>
      </c>
      <c r="K497" s="48">
        <v>20</v>
      </c>
      <c r="L497" s="48">
        <v>18</v>
      </c>
      <c r="M497" s="48">
        <v>43</v>
      </c>
      <c r="N497" s="47">
        <f>O497+P497+Q497</f>
        <v>93</v>
      </c>
      <c r="O497" s="48">
        <v>23</v>
      </c>
      <c r="P497" s="48">
        <v>26</v>
      </c>
      <c r="Q497" s="48">
        <v>44</v>
      </c>
      <c r="U497"/>
      <c r="V497"/>
      <c r="W497"/>
      <c r="X497"/>
      <c r="Y497"/>
      <c r="AJ497" s="4"/>
      <c r="AN497" s="3"/>
    </row>
    <row r="498" spans="2:41" ht="13.5" x14ac:dyDescent="0.25">
      <c r="D498" s="168"/>
      <c r="E498" s="172"/>
      <c r="F498" s="51">
        <f>ROUND(F497/(F$491+F$493+F$495+F$497+F$499),3)</f>
        <v>0.16200000000000001</v>
      </c>
      <c r="G498" s="52">
        <f>ROUND(G497/(G$491+G$493+G$495+G$497+G$499),3)</f>
        <v>0.45800000000000002</v>
      </c>
      <c r="H498" s="52">
        <f>ROUND(H497/(H$491+H$493+H$495+H$497+H$499),3)</f>
        <v>0.2</v>
      </c>
      <c r="I498" s="53">
        <f>ROUND(I497/(I$491+I$493+I$495+I$497+I$499),3)</f>
        <v>0.126</v>
      </c>
      <c r="J498" s="51">
        <f t="shared" ref="J498:M498" si="237">ROUND(J497/(J$491+J$493+J$495+J$497+J$499),3)</f>
        <v>0.129</v>
      </c>
      <c r="K498" s="52">
        <f t="shared" si="237"/>
        <v>0.30299999999999999</v>
      </c>
      <c r="L498" s="52">
        <f t="shared" si="237"/>
        <v>0.14099999999999999</v>
      </c>
      <c r="M498" s="52">
        <f t="shared" si="237"/>
        <v>0.1</v>
      </c>
      <c r="N498" s="51">
        <f t="shared" ref="N498:Q498" si="238">ROUND(N497/(N$491+N$493+N$495+N$497+N$499),3)</f>
        <v>0.13900000000000001</v>
      </c>
      <c r="O498" s="52">
        <f t="shared" si="238"/>
        <v>0.377</v>
      </c>
      <c r="P498" s="52">
        <f t="shared" si="238"/>
        <v>0.14000000000000001</v>
      </c>
      <c r="Q498" s="52">
        <f t="shared" si="238"/>
        <v>0.104</v>
      </c>
      <c r="T498" s="63"/>
      <c r="U498"/>
      <c r="V498"/>
      <c r="W498"/>
      <c r="X498"/>
      <c r="Y498"/>
      <c r="AJ498" s="4"/>
      <c r="AN498" s="3"/>
    </row>
    <row r="499" spans="2:41" ht="13.5" x14ac:dyDescent="0.25">
      <c r="D499" s="166" t="s">
        <v>125</v>
      </c>
      <c r="E499" s="171"/>
      <c r="F499" s="47">
        <f>G499+H499+I499</f>
        <v>21</v>
      </c>
      <c r="G499" s="48">
        <v>1</v>
      </c>
      <c r="H499" s="48">
        <v>3</v>
      </c>
      <c r="I499" s="49">
        <v>17</v>
      </c>
      <c r="J499" s="47">
        <f>K499+L499+M499</f>
        <v>29</v>
      </c>
      <c r="K499" s="48">
        <v>5</v>
      </c>
      <c r="L499" s="48">
        <v>6</v>
      </c>
      <c r="M499" s="48">
        <v>18</v>
      </c>
      <c r="N499" s="47">
        <f>O499+P499+Q499</f>
        <v>23</v>
      </c>
      <c r="O499" s="48">
        <v>1</v>
      </c>
      <c r="P499" s="48">
        <v>6</v>
      </c>
      <c r="Q499" s="48">
        <v>16</v>
      </c>
      <c r="T499" s="63"/>
      <c r="V499"/>
      <c r="W499"/>
      <c r="X499"/>
      <c r="Y499"/>
      <c r="AJ499" s="4"/>
      <c r="AN499" s="3"/>
    </row>
    <row r="500" spans="2:41" ht="13.5" x14ac:dyDescent="0.25">
      <c r="D500" s="168"/>
      <c r="E500" s="172"/>
      <c r="F500" s="51">
        <f>ROUND(F499/(F$491+F$493+F$495+F$497+F$499),3)</f>
        <v>8.1000000000000003E-2</v>
      </c>
      <c r="G500" s="52">
        <f>ROUND(G499/(G$491+G$493+G$495+G$497+G$499),3)</f>
        <v>4.2000000000000003E-2</v>
      </c>
      <c r="H500" s="52">
        <f>ROUND(H499/(H$491+H$493+H$495+H$497+H$499),3)</f>
        <v>0.15</v>
      </c>
      <c r="I500" s="53">
        <f>ROUND(I499/(I$491+I$493+I$495+I$497+I$499),3)</f>
        <v>7.9000000000000001E-2</v>
      </c>
      <c r="J500" s="51">
        <f t="shared" ref="J500:M500" si="239">ROUND(J499/(J$491+J$493+J$495+J$497+J$499),3)</f>
        <v>4.5999999999999999E-2</v>
      </c>
      <c r="K500" s="52">
        <f t="shared" si="239"/>
        <v>7.5999999999999998E-2</v>
      </c>
      <c r="L500" s="52">
        <f t="shared" si="239"/>
        <v>4.7E-2</v>
      </c>
      <c r="M500" s="52">
        <f t="shared" si="239"/>
        <v>4.2000000000000003E-2</v>
      </c>
      <c r="N500" s="51">
        <f t="shared" ref="N500:Q500" si="240">ROUND(N499/(N$491+N$493+N$495+N$497+N$499),3)</f>
        <v>3.4000000000000002E-2</v>
      </c>
      <c r="O500" s="52">
        <f t="shared" si="240"/>
        <v>1.6E-2</v>
      </c>
      <c r="P500" s="52">
        <f t="shared" si="240"/>
        <v>3.2000000000000001E-2</v>
      </c>
      <c r="Q500" s="52">
        <f t="shared" si="240"/>
        <v>3.7999999999999999E-2</v>
      </c>
      <c r="V500"/>
      <c r="W500"/>
      <c r="X500"/>
      <c r="Y500"/>
      <c r="AJ500" s="4"/>
      <c r="AN500" s="3"/>
    </row>
    <row r="501" spans="2:41" ht="13.5" x14ac:dyDescent="0.25">
      <c r="D501" s="189" t="s">
        <v>41</v>
      </c>
      <c r="E501" s="190"/>
      <c r="F501" s="47">
        <f t="shared" ref="F501:M502" si="241">F491+F493+F495+F497+F499</f>
        <v>259</v>
      </c>
      <c r="G501" s="48">
        <f t="shared" si="241"/>
        <v>24</v>
      </c>
      <c r="H501" s="48">
        <f t="shared" si="241"/>
        <v>20</v>
      </c>
      <c r="I501" s="49">
        <f t="shared" si="241"/>
        <v>215</v>
      </c>
      <c r="J501" s="47">
        <f t="shared" si="241"/>
        <v>626</v>
      </c>
      <c r="K501" s="48">
        <f t="shared" si="241"/>
        <v>66</v>
      </c>
      <c r="L501" s="48">
        <f t="shared" si="241"/>
        <v>128</v>
      </c>
      <c r="M501" s="48">
        <f t="shared" si="241"/>
        <v>432</v>
      </c>
      <c r="N501" s="47">
        <f t="shared" ref="N501:Q501" si="242">N491+N493+N495+N497+N499</f>
        <v>670</v>
      </c>
      <c r="O501" s="48">
        <f t="shared" si="242"/>
        <v>61</v>
      </c>
      <c r="P501" s="48">
        <f t="shared" si="242"/>
        <v>186</v>
      </c>
      <c r="Q501" s="48">
        <f t="shared" si="242"/>
        <v>423</v>
      </c>
      <c r="V501"/>
      <c r="W501"/>
      <c r="X501"/>
      <c r="Y501"/>
      <c r="AJ501" s="4"/>
      <c r="AN501" s="3"/>
    </row>
    <row r="502" spans="2:41" ht="14" thickBot="1" x14ac:dyDescent="0.3">
      <c r="D502" s="189"/>
      <c r="E502" s="190"/>
      <c r="F502" s="57">
        <f t="shared" si="241"/>
        <v>0.999</v>
      </c>
      <c r="G502" s="58">
        <f t="shared" si="241"/>
        <v>1</v>
      </c>
      <c r="H502" s="58">
        <f t="shared" si="241"/>
        <v>1</v>
      </c>
      <c r="I502" s="59">
        <f t="shared" si="241"/>
        <v>1</v>
      </c>
      <c r="J502" s="60">
        <f t="shared" si="241"/>
        <v>1</v>
      </c>
      <c r="K502" s="61">
        <f t="shared" si="241"/>
        <v>0.99999999999999989</v>
      </c>
      <c r="L502" s="61">
        <f t="shared" si="241"/>
        <v>1</v>
      </c>
      <c r="M502" s="61">
        <f t="shared" si="241"/>
        <v>1.0009999999999999</v>
      </c>
      <c r="N502" s="60">
        <f t="shared" ref="N502:Q502" si="243">N492+N494+N496+N498+N500</f>
        <v>1</v>
      </c>
      <c r="O502" s="61">
        <f t="shared" si="243"/>
        <v>1</v>
      </c>
      <c r="P502" s="61">
        <f t="shared" si="243"/>
        <v>0.999</v>
      </c>
      <c r="Q502" s="61">
        <f t="shared" si="243"/>
        <v>1</v>
      </c>
      <c r="V502"/>
      <c r="W502"/>
      <c r="X502"/>
      <c r="Y502"/>
      <c r="AJ502" s="4"/>
      <c r="AN502" s="3"/>
    </row>
    <row r="503" spans="2:41" ht="13.5" x14ac:dyDescent="0.25">
      <c r="D503" s="131"/>
      <c r="E503" s="131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V503"/>
      <c r="W503"/>
      <c r="X503"/>
      <c r="Y503"/>
      <c r="AJ503" s="4"/>
      <c r="AN503" s="3"/>
    </row>
    <row r="504" spans="2:41" ht="13.5" x14ac:dyDescent="0.25">
      <c r="D504" s="9"/>
      <c r="E504" s="9"/>
      <c r="F504" s="9"/>
      <c r="G504" s="44"/>
      <c r="H504" s="44"/>
      <c r="I504" s="44"/>
      <c r="J504" s="44"/>
      <c r="K504" s="44"/>
      <c r="L504" s="44"/>
      <c r="M504" s="44"/>
      <c r="N504" s="44"/>
      <c r="O504" s="63"/>
      <c r="P504" s="44"/>
      <c r="Q504" s="44"/>
      <c r="R504" s="44"/>
      <c r="S504" s="44"/>
      <c r="V504"/>
      <c r="W504"/>
      <c r="X504"/>
      <c r="Y504"/>
      <c r="AN504" s="3"/>
      <c r="AO504" s="4"/>
    </row>
    <row r="505" spans="2:41" ht="13.5" x14ac:dyDescent="0.25">
      <c r="D505" s="9"/>
      <c r="E505" s="9"/>
      <c r="F505" s="9"/>
      <c r="G505" s="44"/>
      <c r="H505" s="44"/>
      <c r="I505" s="44"/>
      <c r="J505" s="44"/>
      <c r="K505" s="44"/>
      <c r="L505" s="44"/>
      <c r="M505" s="44"/>
      <c r="N505" s="44"/>
      <c r="O505" s="63"/>
      <c r="P505" s="44"/>
      <c r="Q505" s="44"/>
      <c r="R505" s="44"/>
      <c r="S505" s="44"/>
      <c r="V505"/>
      <c r="W505"/>
      <c r="X505"/>
      <c r="Y505"/>
      <c r="AN505" s="3"/>
      <c r="AO505" s="4"/>
    </row>
    <row r="506" spans="2:41" ht="13.5" x14ac:dyDescent="0.25">
      <c r="B506" s="102" t="s">
        <v>193</v>
      </c>
      <c r="C506" s="8"/>
      <c r="D506" s="8"/>
      <c r="E506" s="8"/>
      <c r="F506" s="8"/>
      <c r="G506" s="8"/>
      <c r="H506" s="8"/>
      <c r="I506" s="8"/>
      <c r="K506" s="8"/>
      <c r="X506"/>
      <c r="Y506"/>
    </row>
    <row r="507" spans="2:41" ht="14" thickBot="1" x14ac:dyDescent="0.3">
      <c r="B507" s="6"/>
      <c r="C507" s="3" t="s">
        <v>130</v>
      </c>
      <c r="V507" s="63"/>
      <c r="W507" s="42"/>
      <c r="X507"/>
      <c r="Y507"/>
    </row>
    <row r="508" spans="2:41" ht="13.5" x14ac:dyDescent="0.25">
      <c r="D508" s="150"/>
      <c r="E508" s="151"/>
      <c r="F508" s="159" t="s">
        <v>13</v>
      </c>
      <c r="G508" s="178"/>
      <c r="H508" s="178"/>
      <c r="I508" s="179"/>
      <c r="J508" s="151" t="s">
        <v>34</v>
      </c>
      <c r="K508" s="187"/>
      <c r="L508" s="187"/>
      <c r="M508" s="188"/>
      <c r="N508" s="151" t="s">
        <v>35</v>
      </c>
      <c r="O508" s="151"/>
      <c r="P508" s="151"/>
      <c r="Q508" s="152"/>
      <c r="V508" s="63"/>
      <c r="W508" s="42"/>
      <c r="X508"/>
      <c r="Y508"/>
      <c r="AJ508" s="4"/>
      <c r="AN508" s="3"/>
    </row>
    <row r="509" spans="2:41" ht="13.5" x14ac:dyDescent="0.25">
      <c r="D509" s="156"/>
      <c r="E509" s="157"/>
      <c r="F509" s="133"/>
      <c r="G509" s="121" t="s">
        <v>16</v>
      </c>
      <c r="H509" s="121" t="s">
        <v>17</v>
      </c>
      <c r="I509" s="45" t="s">
        <v>18</v>
      </c>
      <c r="J509" s="15"/>
      <c r="K509" s="121" t="s">
        <v>16</v>
      </c>
      <c r="L509" s="121" t="s">
        <v>17</v>
      </c>
      <c r="M509" s="46" t="s">
        <v>18</v>
      </c>
      <c r="N509" s="15"/>
      <c r="O509" s="121" t="s">
        <v>16</v>
      </c>
      <c r="P509" s="121" t="s">
        <v>17</v>
      </c>
      <c r="Q509" s="46" t="s">
        <v>18</v>
      </c>
      <c r="V509" s="63"/>
      <c r="W509" s="42"/>
      <c r="X509"/>
      <c r="Y509"/>
      <c r="AJ509" s="4"/>
      <c r="AN509" s="3"/>
    </row>
    <row r="510" spans="2:41" ht="13.5" customHeight="1" x14ac:dyDescent="0.25">
      <c r="D510" s="166" t="s">
        <v>126</v>
      </c>
      <c r="E510" s="171"/>
      <c r="F510" s="47">
        <f>G510+H510+I510</f>
        <v>85</v>
      </c>
      <c r="G510" s="48">
        <v>8</v>
      </c>
      <c r="H510" s="48">
        <v>10</v>
      </c>
      <c r="I510" s="49">
        <v>67</v>
      </c>
      <c r="J510" s="50">
        <f>K510+L510+M510</f>
        <v>127</v>
      </c>
      <c r="K510" s="48">
        <v>16</v>
      </c>
      <c r="L510" s="48">
        <v>21</v>
      </c>
      <c r="M510" s="48">
        <v>90</v>
      </c>
      <c r="N510" s="50">
        <f>O510+P510+Q510</f>
        <v>177</v>
      </c>
      <c r="O510" s="48">
        <v>21</v>
      </c>
      <c r="P510" s="48">
        <v>49</v>
      </c>
      <c r="Q510" s="48">
        <v>107</v>
      </c>
      <c r="X510"/>
      <c r="Y510"/>
      <c r="AJ510" s="4"/>
      <c r="AN510" s="3"/>
    </row>
    <row r="511" spans="2:41" ht="13.5" x14ac:dyDescent="0.25">
      <c r="D511" s="168"/>
      <c r="E511" s="172"/>
      <c r="F511" s="51">
        <f>ROUND(F510/(F$510+F$512+F$514+F$516),3)</f>
        <v>0.32100000000000001</v>
      </c>
      <c r="G511" s="52">
        <f>ROUND(G510/(G$510+G$512+G$514+G$516),3)</f>
        <v>0.33300000000000002</v>
      </c>
      <c r="H511" s="52">
        <f>ROUND(H510/(H$510+H$512+H$514+H$516),3)</f>
        <v>0.47599999999999998</v>
      </c>
      <c r="I511" s="53">
        <f>ROUND(I510/(I$510+I$512+I$514+I$516),3)</f>
        <v>0.30499999999999999</v>
      </c>
      <c r="J511" s="54">
        <f t="shared" ref="J511:Q511" si="244">ROUND(J510/(J$510+J$512+J$514+J$516),3)</f>
        <v>0.32200000000000001</v>
      </c>
      <c r="K511" s="52">
        <f t="shared" si="244"/>
        <v>0.39</v>
      </c>
      <c r="L511" s="52">
        <f t="shared" si="244"/>
        <v>0.33900000000000002</v>
      </c>
      <c r="M511" s="52">
        <f t="shared" si="244"/>
        <v>0.308</v>
      </c>
      <c r="N511" s="54">
        <f t="shared" si="244"/>
        <v>0.26700000000000002</v>
      </c>
      <c r="O511" s="52">
        <f t="shared" si="244"/>
        <v>0.35</v>
      </c>
      <c r="P511" s="52">
        <f t="shared" si="244"/>
        <v>0.26500000000000001</v>
      </c>
      <c r="Q511" s="52">
        <f t="shared" si="244"/>
        <v>0.25700000000000001</v>
      </c>
      <c r="X511"/>
      <c r="Y511"/>
      <c r="AJ511" s="4"/>
      <c r="AN511" s="3"/>
    </row>
    <row r="512" spans="2:41" ht="13.5" customHeight="1" x14ac:dyDescent="0.25">
      <c r="D512" s="170" t="s">
        <v>127</v>
      </c>
      <c r="E512" s="171"/>
      <c r="F512" s="47">
        <f>G512+H512+I512</f>
        <v>132</v>
      </c>
      <c r="G512" s="48">
        <v>13</v>
      </c>
      <c r="H512" s="48">
        <v>6</v>
      </c>
      <c r="I512" s="49">
        <v>113</v>
      </c>
      <c r="J512" s="50">
        <f>K512+L512+M512</f>
        <v>207</v>
      </c>
      <c r="K512" s="48">
        <v>18</v>
      </c>
      <c r="L512" s="48">
        <v>31</v>
      </c>
      <c r="M512" s="48">
        <v>158</v>
      </c>
      <c r="N512" s="50">
        <f>O512+P512+Q512</f>
        <v>337</v>
      </c>
      <c r="O512" s="48">
        <v>28</v>
      </c>
      <c r="P512" s="48">
        <v>94</v>
      </c>
      <c r="Q512" s="48">
        <v>215</v>
      </c>
      <c r="X512"/>
      <c r="Y512"/>
      <c r="AJ512" s="4"/>
      <c r="AN512" s="3"/>
    </row>
    <row r="513" spans="2:41" ht="13.5" x14ac:dyDescent="0.25">
      <c r="D513" s="168"/>
      <c r="E513" s="172"/>
      <c r="F513" s="51">
        <f>ROUND(F512/(F$510+F$512+F$514+F$516),3)</f>
        <v>0.498</v>
      </c>
      <c r="G513" s="52">
        <f>ROUND(G512/(G$510+G$512+G$514+G$516),3)</f>
        <v>0.54200000000000004</v>
      </c>
      <c r="H513" s="52">
        <f>ROUND(H512/(H$510+H$512+H$514+H$516),3)</f>
        <v>0.28599999999999998</v>
      </c>
      <c r="I513" s="53">
        <f>ROUND(I512/(I$510+I$512+I$514+I$516),3)</f>
        <v>0.51400000000000001</v>
      </c>
      <c r="J513" s="54">
        <f t="shared" ref="J513:Q513" si="245">ROUND(J512/(J$510+J$512+J$514+J$516),3)</f>
        <v>0.52400000000000002</v>
      </c>
      <c r="K513" s="52">
        <f t="shared" si="245"/>
        <v>0.439</v>
      </c>
      <c r="L513" s="52">
        <f t="shared" si="245"/>
        <v>0.5</v>
      </c>
      <c r="M513" s="52">
        <f t="shared" si="245"/>
        <v>0.54100000000000004</v>
      </c>
      <c r="N513" s="54">
        <f t="shared" si="245"/>
        <v>0.50900000000000001</v>
      </c>
      <c r="O513" s="52">
        <f t="shared" si="245"/>
        <v>0.46700000000000003</v>
      </c>
      <c r="P513" s="52">
        <f t="shared" si="245"/>
        <v>0.50800000000000001</v>
      </c>
      <c r="Q513" s="52">
        <f t="shared" si="245"/>
        <v>0.51600000000000001</v>
      </c>
      <c r="T513" s="63"/>
      <c r="X513"/>
      <c r="Y513"/>
      <c r="AJ513" s="4"/>
      <c r="AN513" s="3"/>
    </row>
    <row r="514" spans="2:41" ht="13.5" customHeight="1" x14ac:dyDescent="0.25">
      <c r="D514" s="170" t="s">
        <v>128</v>
      </c>
      <c r="E514" s="171"/>
      <c r="F514" s="47">
        <f>G514+H514+I514</f>
        <v>38</v>
      </c>
      <c r="G514" s="48">
        <v>2</v>
      </c>
      <c r="H514" s="48">
        <v>4</v>
      </c>
      <c r="I514" s="49">
        <v>32</v>
      </c>
      <c r="J514" s="50">
        <f>K514+L514+M514</f>
        <v>52</v>
      </c>
      <c r="K514" s="48">
        <v>6</v>
      </c>
      <c r="L514" s="48">
        <v>9</v>
      </c>
      <c r="M514" s="48">
        <v>37</v>
      </c>
      <c r="N514" s="50">
        <f>O514+P514+Q514</f>
        <v>112</v>
      </c>
      <c r="O514" s="48">
        <v>9</v>
      </c>
      <c r="P514" s="48">
        <v>32</v>
      </c>
      <c r="Q514" s="48">
        <v>71</v>
      </c>
      <c r="T514" s="63"/>
      <c r="X514"/>
      <c r="Y514"/>
      <c r="AJ514" s="4"/>
      <c r="AN514" s="3"/>
    </row>
    <row r="515" spans="2:41" ht="13.5" x14ac:dyDescent="0.25">
      <c r="D515" s="168"/>
      <c r="E515" s="172"/>
      <c r="F515" s="51">
        <f>ROUND(F514/(F$510+F$512+F$514+F$516),3)</f>
        <v>0.14299999999999999</v>
      </c>
      <c r="G515" s="52">
        <f>ROUND(G514/(G$510+G$512+G$514+G$516),3)</f>
        <v>8.3000000000000004E-2</v>
      </c>
      <c r="H515" s="52">
        <f>ROUND(H514/(H$510+H$512+H$514+H$516),3)+0.001</f>
        <v>0.191</v>
      </c>
      <c r="I515" s="53">
        <f>ROUND(I514/(I$510+I$512+I$514+I$516),3)</f>
        <v>0.14499999999999999</v>
      </c>
      <c r="J515" s="54">
        <f>ROUND(J514/(J$510+J$512+J$514+J$516),3)</f>
        <v>0.13200000000000001</v>
      </c>
      <c r="K515" s="52">
        <f>ROUND(K514/(K$510+K$512+K$514+K$516),3)</f>
        <v>0.14599999999999999</v>
      </c>
      <c r="L515" s="52">
        <f>ROUND(L514/(L$510+L$512+L$514+L$516),3)+0.001</f>
        <v>0.14599999999999999</v>
      </c>
      <c r="M515" s="52">
        <f>ROUND(M514/(M$510+M$512+M$514+M$516),3)</f>
        <v>0.127</v>
      </c>
      <c r="N515" s="54">
        <f>ROUND(N514/(N$510+N$512+N$514+N$516),3)</f>
        <v>0.16900000000000001</v>
      </c>
      <c r="O515" s="52">
        <f>ROUND(O514/(O$510+O$512+O$514+O$516),3)</f>
        <v>0.15</v>
      </c>
      <c r="P515" s="52">
        <f>ROUND(P514/(P$510+P$512+P$514+P$516),3)+0.001</f>
        <v>0.17399999999999999</v>
      </c>
      <c r="Q515" s="52">
        <f>ROUND(Q514/(Q$510+Q$512+Q$514+Q$516),3)</f>
        <v>0.17</v>
      </c>
      <c r="T515" s="63"/>
      <c r="X515"/>
      <c r="Y515"/>
      <c r="AJ515" s="4"/>
      <c r="AN515" s="3"/>
    </row>
    <row r="516" spans="2:41" ht="13.5" customHeight="1" x14ac:dyDescent="0.25">
      <c r="D516" s="166" t="s">
        <v>129</v>
      </c>
      <c r="E516" s="171"/>
      <c r="F516" s="47">
        <f>G516+H516+I516</f>
        <v>10</v>
      </c>
      <c r="G516" s="48">
        <v>1</v>
      </c>
      <c r="H516" s="48">
        <v>1</v>
      </c>
      <c r="I516" s="49">
        <v>8</v>
      </c>
      <c r="J516" s="50">
        <f>K516+L516+M516</f>
        <v>9</v>
      </c>
      <c r="K516" s="48">
        <v>1</v>
      </c>
      <c r="L516" s="48">
        <v>1</v>
      </c>
      <c r="M516" s="48">
        <v>7</v>
      </c>
      <c r="N516" s="50">
        <f>O516+P516+Q516</f>
        <v>36</v>
      </c>
      <c r="O516" s="48">
        <v>2</v>
      </c>
      <c r="P516" s="48">
        <v>10</v>
      </c>
      <c r="Q516" s="48">
        <v>24</v>
      </c>
      <c r="X516"/>
      <c r="Y516"/>
      <c r="AJ516" s="4"/>
      <c r="AN516" s="3"/>
    </row>
    <row r="517" spans="2:41" ht="13.5" x14ac:dyDescent="0.25">
      <c r="D517" s="168"/>
      <c r="E517" s="172"/>
      <c r="F517" s="51">
        <f>ROUND(F516/(F$510+F$512+F$514+F$516),3)</f>
        <v>3.7999999999999999E-2</v>
      </c>
      <c r="G517" s="52">
        <f>ROUND(G516/(G$510+G$512+G$514+G$516),3)</f>
        <v>4.2000000000000003E-2</v>
      </c>
      <c r="H517" s="52">
        <f>ROUND(H516/(H$510+H$512+H$514+H$516),3)</f>
        <v>4.8000000000000001E-2</v>
      </c>
      <c r="I517" s="53">
        <f>ROUND(I516/(I$510+I$512+I$514+I$516),3)</f>
        <v>3.5999999999999997E-2</v>
      </c>
      <c r="J517" s="54">
        <f t="shared" ref="J517:Q517" si="246">ROUND(J516/(J$510+J$512+J$514+J$516),3)</f>
        <v>2.3E-2</v>
      </c>
      <c r="K517" s="52">
        <f t="shared" si="246"/>
        <v>2.4E-2</v>
      </c>
      <c r="L517" s="52">
        <f t="shared" si="246"/>
        <v>1.6E-2</v>
      </c>
      <c r="M517" s="52">
        <f t="shared" si="246"/>
        <v>2.4E-2</v>
      </c>
      <c r="N517" s="54">
        <f t="shared" si="246"/>
        <v>5.3999999999999999E-2</v>
      </c>
      <c r="O517" s="52">
        <f t="shared" si="246"/>
        <v>3.3000000000000002E-2</v>
      </c>
      <c r="P517" s="52">
        <f t="shared" si="246"/>
        <v>5.3999999999999999E-2</v>
      </c>
      <c r="Q517" s="52">
        <f t="shared" si="246"/>
        <v>5.8000000000000003E-2</v>
      </c>
      <c r="X517"/>
      <c r="Y517"/>
      <c r="AJ517" s="4"/>
      <c r="AN517" s="3"/>
    </row>
    <row r="518" spans="2:41" ht="13.5" x14ac:dyDescent="0.25">
      <c r="D518" s="189" t="s">
        <v>41</v>
      </c>
      <c r="E518" s="190"/>
      <c r="F518" s="47">
        <f>F510+F512+F514+F516</f>
        <v>265</v>
      </c>
      <c r="G518" s="48">
        <f>G510+G512+G514+G516</f>
        <v>24</v>
      </c>
      <c r="H518" s="48">
        <f>H510+H512+H514+H516</f>
        <v>21</v>
      </c>
      <c r="I518" s="49">
        <f>I510+I512+I514+I516</f>
        <v>220</v>
      </c>
      <c r="J518" s="50">
        <f t="shared" ref="J518:Q519" si="247">J510+J512+J514+J516</f>
        <v>395</v>
      </c>
      <c r="K518" s="48">
        <f t="shared" si="247"/>
        <v>41</v>
      </c>
      <c r="L518" s="48">
        <f t="shared" si="247"/>
        <v>62</v>
      </c>
      <c r="M518" s="48">
        <f t="shared" si="247"/>
        <v>292</v>
      </c>
      <c r="N518" s="50">
        <f t="shared" si="247"/>
        <v>662</v>
      </c>
      <c r="O518" s="48">
        <f t="shared" si="247"/>
        <v>60</v>
      </c>
      <c r="P518" s="48">
        <f t="shared" si="247"/>
        <v>185</v>
      </c>
      <c r="Q518" s="48">
        <f t="shared" si="247"/>
        <v>417</v>
      </c>
      <c r="X518"/>
      <c r="Y518"/>
      <c r="AJ518" s="4"/>
      <c r="AN518" s="3"/>
    </row>
    <row r="519" spans="2:41" ht="14" thickBot="1" x14ac:dyDescent="0.3">
      <c r="D519" s="189"/>
      <c r="E519" s="190"/>
      <c r="F519" s="57">
        <f t="shared" ref="F519:I519" si="248">F511+F513+F515+F517</f>
        <v>1</v>
      </c>
      <c r="G519" s="58">
        <f t="shared" si="248"/>
        <v>1</v>
      </c>
      <c r="H519" s="58">
        <f t="shared" si="248"/>
        <v>1.0010000000000001</v>
      </c>
      <c r="I519" s="59">
        <f t="shared" si="248"/>
        <v>1</v>
      </c>
      <c r="J519" s="62">
        <f t="shared" si="247"/>
        <v>1.0010000000000001</v>
      </c>
      <c r="K519" s="61">
        <f t="shared" si="247"/>
        <v>0.999</v>
      </c>
      <c r="L519" s="61">
        <f t="shared" si="247"/>
        <v>1.0009999999999999</v>
      </c>
      <c r="M519" s="61">
        <f t="shared" si="247"/>
        <v>1</v>
      </c>
      <c r="N519" s="62">
        <f t="shared" si="247"/>
        <v>0.99900000000000011</v>
      </c>
      <c r="O519" s="61">
        <f t="shared" si="247"/>
        <v>1</v>
      </c>
      <c r="P519" s="61">
        <f t="shared" si="247"/>
        <v>1.0010000000000001</v>
      </c>
      <c r="Q519" s="61">
        <f t="shared" si="247"/>
        <v>1.0010000000000001</v>
      </c>
      <c r="X519"/>
      <c r="Y519"/>
      <c r="AJ519" s="4"/>
      <c r="AN519" s="3"/>
    </row>
    <row r="520" spans="2:41" ht="13.5" x14ac:dyDescent="0.25">
      <c r="D520" s="113"/>
      <c r="E520" s="113"/>
      <c r="F520" s="113"/>
      <c r="G520" s="44"/>
      <c r="H520" s="44"/>
      <c r="I520" s="44"/>
      <c r="J520" s="44"/>
      <c r="K520" s="44"/>
      <c r="L520" s="44"/>
      <c r="M520" s="44"/>
      <c r="N520" s="44"/>
      <c r="O520" s="63"/>
      <c r="P520" s="44"/>
      <c r="Q520" s="44"/>
      <c r="R520" s="44"/>
      <c r="S520" s="44"/>
      <c r="X520"/>
      <c r="Y520"/>
      <c r="AN520" s="3"/>
      <c r="AO520" s="4"/>
    </row>
    <row r="521" spans="2:41" ht="13.5" x14ac:dyDescent="0.25">
      <c r="D521" s="113"/>
      <c r="E521" s="113"/>
      <c r="F521" s="113"/>
      <c r="G521" s="44"/>
      <c r="H521" s="44"/>
      <c r="I521" s="44"/>
      <c r="J521" s="44"/>
      <c r="K521" s="44"/>
      <c r="L521" s="44"/>
      <c r="M521" s="44"/>
      <c r="N521" s="44"/>
      <c r="O521" s="63"/>
      <c r="P521" s="44"/>
      <c r="Q521" s="44"/>
      <c r="R521" s="44"/>
      <c r="S521" s="44"/>
      <c r="X521"/>
      <c r="Y521"/>
      <c r="AN521" s="3"/>
      <c r="AO521" s="4"/>
    </row>
    <row r="522" spans="2:41" ht="13.5" x14ac:dyDescent="0.25">
      <c r="D522" s="113"/>
      <c r="E522" s="113"/>
      <c r="F522" s="113"/>
      <c r="G522" s="44"/>
      <c r="H522" s="44"/>
      <c r="I522" s="44"/>
      <c r="J522" s="44"/>
      <c r="K522" s="44"/>
      <c r="L522" s="44"/>
      <c r="M522" s="44"/>
      <c r="N522" s="44"/>
      <c r="O522" s="63"/>
      <c r="P522" s="44"/>
      <c r="Q522" s="44"/>
      <c r="R522" s="44"/>
      <c r="S522" s="44"/>
      <c r="X522"/>
      <c r="Y522"/>
      <c r="AN522" s="3"/>
      <c r="AO522" s="4"/>
    </row>
    <row r="523" spans="2:41" ht="14" thickBot="1" x14ac:dyDescent="0.3">
      <c r="B523" s="6"/>
      <c r="C523" s="3" t="s">
        <v>131</v>
      </c>
      <c r="U523"/>
      <c r="V523"/>
      <c r="W523"/>
      <c r="X523"/>
      <c r="Y523"/>
    </row>
    <row r="524" spans="2:41" ht="13.5" x14ac:dyDescent="0.25">
      <c r="D524" s="150"/>
      <c r="E524" s="151"/>
      <c r="F524" s="159" t="s">
        <v>13</v>
      </c>
      <c r="G524" s="178"/>
      <c r="H524" s="178"/>
      <c r="I524" s="179"/>
      <c r="J524" s="151" t="s">
        <v>34</v>
      </c>
      <c r="K524" s="187"/>
      <c r="L524" s="187"/>
      <c r="M524" s="188"/>
      <c r="N524" s="150" t="s">
        <v>35</v>
      </c>
      <c r="O524" s="151"/>
      <c r="P524" s="151"/>
      <c r="Q524" s="152"/>
      <c r="U524"/>
      <c r="V524"/>
      <c r="W524"/>
      <c r="X524"/>
      <c r="Y524"/>
      <c r="AJ524" s="4"/>
      <c r="AN524" s="3"/>
    </row>
    <row r="525" spans="2:41" ht="13.5" x14ac:dyDescent="0.25">
      <c r="D525" s="156"/>
      <c r="E525" s="157"/>
      <c r="F525" s="133"/>
      <c r="G525" s="121" t="s">
        <v>16</v>
      </c>
      <c r="H525" s="121" t="s">
        <v>17</v>
      </c>
      <c r="I525" s="45" t="s">
        <v>18</v>
      </c>
      <c r="J525" s="15"/>
      <c r="K525" s="121" t="s">
        <v>16</v>
      </c>
      <c r="L525" s="121" t="s">
        <v>17</v>
      </c>
      <c r="M525" s="46" t="s">
        <v>18</v>
      </c>
      <c r="N525" s="15"/>
      <c r="O525" s="121" t="s">
        <v>16</v>
      </c>
      <c r="P525" s="121" t="s">
        <v>17</v>
      </c>
      <c r="Q525" s="46" t="s">
        <v>18</v>
      </c>
      <c r="U525"/>
      <c r="V525"/>
      <c r="W525"/>
      <c r="X525"/>
      <c r="Y525"/>
      <c r="AJ525" s="4"/>
      <c r="AN525" s="3"/>
    </row>
    <row r="526" spans="2:41" ht="13.5" x14ac:dyDescent="0.25">
      <c r="D526" s="166" t="s">
        <v>126</v>
      </c>
      <c r="E526" s="171"/>
      <c r="F526" s="47">
        <f>G526+H526+I526</f>
        <v>90</v>
      </c>
      <c r="G526" s="48">
        <v>11</v>
      </c>
      <c r="H526" s="48">
        <v>7</v>
      </c>
      <c r="I526" s="49">
        <v>72</v>
      </c>
      <c r="J526" s="50">
        <f>K526+L526+M526</f>
        <v>207</v>
      </c>
      <c r="K526" s="48">
        <v>28</v>
      </c>
      <c r="L526" s="48">
        <v>39</v>
      </c>
      <c r="M526" s="48">
        <v>140</v>
      </c>
      <c r="N526" s="50">
        <f>O526+P526+Q526</f>
        <v>173</v>
      </c>
      <c r="O526" s="48">
        <v>18</v>
      </c>
      <c r="P526" s="48">
        <v>47</v>
      </c>
      <c r="Q526" s="48">
        <v>108</v>
      </c>
      <c r="U526"/>
      <c r="V526"/>
      <c r="W526"/>
      <c r="X526"/>
      <c r="Y526"/>
      <c r="AJ526" s="4"/>
      <c r="AN526" s="3"/>
    </row>
    <row r="527" spans="2:41" x14ac:dyDescent="0.2">
      <c r="D527" s="168"/>
      <c r="E527" s="172"/>
      <c r="F527" s="51">
        <f t="shared" ref="F527:Q527" si="249">ROUND(F526/(F$526+F$528+F$530+F$532),3)</f>
        <v>0.34100000000000003</v>
      </c>
      <c r="G527" s="52">
        <f t="shared" si="249"/>
        <v>0.45800000000000002</v>
      </c>
      <c r="H527" s="52">
        <f t="shared" si="249"/>
        <v>0.33300000000000002</v>
      </c>
      <c r="I527" s="53">
        <f t="shared" si="249"/>
        <v>0.32900000000000001</v>
      </c>
      <c r="J527" s="54">
        <f t="shared" si="249"/>
        <v>0.33600000000000002</v>
      </c>
      <c r="K527" s="52">
        <f t="shared" si="249"/>
        <v>0.42399999999999999</v>
      </c>
      <c r="L527" s="52">
        <f t="shared" si="249"/>
        <v>0.312</v>
      </c>
      <c r="M527" s="52">
        <f t="shared" si="249"/>
        <v>0.32900000000000001</v>
      </c>
      <c r="N527" s="54">
        <f t="shared" si="249"/>
        <v>0.26</v>
      </c>
      <c r="O527" s="52">
        <f t="shared" si="249"/>
        <v>0.3</v>
      </c>
      <c r="P527" s="52">
        <f t="shared" si="249"/>
        <v>0.253</v>
      </c>
      <c r="Q527" s="52">
        <f t="shared" si="249"/>
        <v>0.25700000000000001</v>
      </c>
      <c r="AJ527" s="4"/>
      <c r="AN527" s="3"/>
    </row>
    <row r="528" spans="2:41" x14ac:dyDescent="0.2">
      <c r="D528" s="170" t="s">
        <v>127</v>
      </c>
      <c r="E528" s="171"/>
      <c r="F528" s="47">
        <f>G528+H528+I528</f>
        <v>126</v>
      </c>
      <c r="G528" s="48">
        <v>11</v>
      </c>
      <c r="H528" s="48">
        <v>11</v>
      </c>
      <c r="I528" s="49">
        <v>104</v>
      </c>
      <c r="J528" s="50">
        <f>K528+L528+M528</f>
        <v>316</v>
      </c>
      <c r="K528" s="48">
        <v>30</v>
      </c>
      <c r="L528" s="48">
        <v>69</v>
      </c>
      <c r="M528" s="48">
        <v>217</v>
      </c>
      <c r="N528" s="50">
        <f>O528+P528+Q528</f>
        <v>342</v>
      </c>
      <c r="O528" s="48">
        <v>33</v>
      </c>
      <c r="P528" s="48">
        <v>97</v>
      </c>
      <c r="Q528" s="48">
        <v>212</v>
      </c>
      <c r="AJ528" s="4"/>
      <c r="AN528" s="3"/>
    </row>
    <row r="529" spans="2:41" x14ac:dyDescent="0.2">
      <c r="D529" s="168"/>
      <c r="E529" s="172"/>
      <c r="F529" s="51">
        <f t="shared" ref="F529:Q529" si="250">ROUND(F528/(F$526+F$528+F$530+F$532),3)</f>
        <v>0.47699999999999998</v>
      </c>
      <c r="G529" s="52">
        <f t="shared" si="250"/>
        <v>0.45800000000000002</v>
      </c>
      <c r="H529" s="52">
        <f t="shared" si="250"/>
        <v>0.52400000000000002</v>
      </c>
      <c r="I529" s="53">
        <f t="shared" si="250"/>
        <v>0.47499999999999998</v>
      </c>
      <c r="J529" s="54">
        <f t="shared" si="250"/>
        <v>0.51300000000000001</v>
      </c>
      <c r="K529" s="52">
        <f t="shared" si="250"/>
        <v>0.45500000000000002</v>
      </c>
      <c r="L529" s="52">
        <f t="shared" si="250"/>
        <v>0.55200000000000005</v>
      </c>
      <c r="M529" s="52">
        <f t="shared" si="250"/>
        <v>0.51100000000000001</v>
      </c>
      <c r="N529" s="54">
        <f t="shared" si="250"/>
        <v>0.51400000000000001</v>
      </c>
      <c r="O529" s="52">
        <f t="shared" si="250"/>
        <v>0.55000000000000004</v>
      </c>
      <c r="P529" s="52">
        <f t="shared" si="250"/>
        <v>0.52200000000000002</v>
      </c>
      <c r="Q529" s="52">
        <f t="shared" si="250"/>
        <v>0.505</v>
      </c>
      <c r="AJ529" s="4"/>
      <c r="AN529" s="3"/>
    </row>
    <row r="530" spans="2:41" x14ac:dyDescent="0.2">
      <c r="D530" s="170" t="s">
        <v>128</v>
      </c>
      <c r="E530" s="171"/>
      <c r="F530" s="47">
        <f>G530+H530+I530</f>
        <v>41</v>
      </c>
      <c r="G530" s="135">
        <v>2</v>
      </c>
      <c r="H530" s="135">
        <v>2</v>
      </c>
      <c r="I530" s="136">
        <v>37</v>
      </c>
      <c r="J530" s="50">
        <f>K530+L530+M530</f>
        <v>76</v>
      </c>
      <c r="K530" s="48">
        <v>7</v>
      </c>
      <c r="L530" s="48">
        <v>15</v>
      </c>
      <c r="M530" s="48">
        <v>54</v>
      </c>
      <c r="N530" s="50">
        <f>O530+P530+Q530</f>
        <v>124</v>
      </c>
      <c r="O530" s="48">
        <v>8</v>
      </c>
      <c r="P530" s="48">
        <v>34</v>
      </c>
      <c r="Q530" s="48">
        <v>82</v>
      </c>
      <c r="AJ530" s="4"/>
      <c r="AN530" s="3"/>
    </row>
    <row r="531" spans="2:41" x14ac:dyDescent="0.2">
      <c r="D531" s="168"/>
      <c r="E531" s="172"/>
      <c r="F531" s="51">
        <f t="shared" ref="F531:Q531" si="251">ROUND(F530/(F$526+F$528+F$530+F$532),3)</f>
        <v>0.155</v>
      </c>
      <c r="G531" s="52">
        <f t="shared" si="251"/>
        <v>8.3000000000000004E-2</v>
      </c>
      <c r="H531" s="52">
        <f t="shared" si="251"/>
        <v>9.5000000000000001E-2</v>
      </c>
      <c r="I531" s="106">
        <f t="shared" si="251"/>
        <v>0.16900000000000001</v>
      </c>
      <c r="J531" s="54">
        <f t="shared" si="251"/>
        <v>0.123</v>
      </c>
      <c r="K531" s="52">
        <f t="shared" si="251"/>
        <v>0.106</v>
      </c>
      <c r="L531" s="52">
        <f t="shared" si="251"/>
        <v>0.12</v>
      </c>
      <c r="M531" s="52">
        <f t="shared" si="251"/>
        <v>0.127</v>
      </c>
      <c r="N531" s="54">
        <f t="shared" si="251"/>
        <v>0.186</v>
      </c>
      <c r="O531" s="52">
        <f t="shared" si="251"/>
        <v>0.13300000000000001</v>
      </c>
      <c r="P531" s="52">
        <f t="shared" si="251"/>
        <v>0.183</v>
      </c>
      <c r="Q531" s="52">
        <f t="shared" si="251"/>
        <v>0.19500000000000001</v>
      </c>
      <c r="AJ531" s="4"/>
      <c r="AN531" s="3"/>
    </row>
    <row r="532" spans="2:41" x14ac:dyDescent="0.2">
      <c r="D532" s="166" t="s">
        <v>129</v>
      </c>
      <c r="E532" s="171"/>
      <c r="F532" s="47">
        <f>G532+H532+I532</f>
        <v>7</v>
      </c>
      <c r="G532" s="135">
        <v>0</v>
      </c>
      <c r="H532" s="135">
        <v>1</v>
      </c>
      <c r="I532" s="136">
        <v>6</v>
      </c>
      <c r="J532" s="50">
        <f>K532+L532+M532</f>
        <v>17</v>
      </c>
      <c r="K532" s="48">
        <v>1</v>
      </c>
      <c r="L532" s="48">
        <v>2</v>
      </c>
      <c r="M532" s="48">
        <v>14</v>
      </c>
      <c r="N532" s="50">
        <f>O532+P532+Q532</f>
        <v>27</v>
      </c>
      <c r="O532" s="48">
        <v>1</v>
      </c>
      <c r="P532" s="48">
        <v>8</v>
      </c>
      <c r="Q532" s="48">
        <v>18</v>
      </c>
      <c r="AJ532" s="4"/>
      <c r="AN532" s="3"/>
    </row>
    <row r="533" spans="2:41" x14ac:dyDescent="0.2">
      <c r="D533" s="168"/>
      <c r="E533" s="172"/>
      <c r="F533" s="51">
        <f t="shared" ref="F533:Q533" si="252">ROUND(F532/(F$526+F$528+F$530+F$532),3)</f>
        <v>2.7E-2</v>
      </c>
      <c r="G533" s="52">
        <f t="shared" si="252"/>
        <v>0</v>
      </c>
      <c r="H533" s="52">
        <f t="shared" si="252"/>
        <v>4.8000000000000001E-2</v>
      </c>
      <c r="I533" s="106">
        <f t="shared" si="252"/>
        <v>2.7E-2</v>
      </c>
      <c r="J533" s="54">
        <f t="shared" si="252"/>
        <v>2.8000000000000001E-2</v>
      </c>
      <c r="K533" s="52">
        <f t="shared" si="252"/>
        <v>1.4999999999999999E-2</v>
      </c>
      <c r="L533" s="52">
        <f t="shared" si="252"/>
        <v>1.6E-2</v>
      </c>
      <c r="M533" s="52">
        <f t="shared" si="252"/>
        <v>3.3000000000000002E-2</v>
      </c>
      <c r="N533" s="54">
        <f t="shared" si="252"/>
        <v>4.1000000000000002E-2</v>
      </c>
      <c r="O533" s="52">
        <f t="shared" si="252"/>
        <v>1.7000000000000001E-2</v>
      </c>
      <c r="P533" s="52">
        <f t="shared" si="252"/>
        <v>4.2999999999999997E-2</v>
      </c>
      <c r="Q533" s="52">
        <f t="shared" si="252"/>
        <v>4.2999999999999997E-2</v>
      </c>
      <c r="AJ533" s="4"/>
      <c r="AN533" s="3"/>
    </row>
    <row r="534" spans="2:41" x14ac:dyDescent="0.2">
      <c r="D534" s="189" t="s">
        <v>41</v>
      </c>
      <c r="E534" s="190"/>
      <c r="F534" s="47">
        <f t="shared" ref="F534:Q535" si="253">F526+F528+F530+F532</f>
        <v>264</v>
      </c>
      <c r="G534" s="48">
        <f t="shared" si="253"/>
        <v>24</v>
      </c>
      <c r="H534" s="48">
        <f t="shared" si="253"/>
        <v>21</v>
      </c>
      <c r="I534" s="49">
        <f t="shared" si="253"/>
        <v>219</v>
      </c>
      <c r="J534" s="50">
        <f t="shared" si="253"/>
        <v>616</v>
      </c>
      <c r="K534" s="48">
        <f t="shared" si="253"/>
        <v>66</v>
      </c>
      <c r="L534" s="48">
        <f t="shared" si="253"/>
        <v>125</v>
      </c>
      <c r="M534" s="48">
        <f t="shared" si="253"/>
        <v>425</v>
      </c>
      <c r="N534" s="50">
        <f t="shared" si="253"/>
        <v>666</v>
      </c>
      <c r="O534" s="48">
        <f t="shared" si="253"/>
        <v>60</v>
      </c>
      <c r="P534" s="48">
        <f t="shared" si="253"/>
        <v>186</v>
      </c>
      <c r="Q534" s="48">
        <f t="shared" si="253"/>
        <v>420</v>
      </c>
      <c r="AJ534" s="4"/>
      <c r="AN534" s="3"/>
    </row>
    <row r="535" spans="2:41" ht="13.5" thickBot="1" x14ac:dyDescent="0.25">
      <c r="D535" s="189"/>
      <c r="E535" s="190"/>
      <c r="F535" s="57">
        <f t="shared" si="253"/>
        <v>1</v>
      </c>
      <c r="G535" s="58">
        <f t="shared" si="253"/>
        <v>0.999</v>
      </c>
      <c r="H535" s="58">
        <f t="shared" si="253"/>
        <v>1</v>
      </c>
      <c r="I535" s="59">
        <f t="shared" si="253"/>
        <v>1</v>
      </c>
      <c r="J535" s="62">
        <f t="shared" si="253"/>
        <v>1</v>
      </c>
      <c r="K535" s="61">
        <f t="shared" si="253"/>
        <v>1</v>
      </c>
      <c r="L535" s="61">
        <f t="shared" si="253"/>
        <v>1</v>
      </c>
      <c r="M535" s="61">
        <f t="shared" si="253"/>
        <v>1</v>
      </c>
      <c r="N535" s="62">
        <f t="shared" si="253"/>
        <v>1.0009999999999999</v>
      </c>
      <c r="O535" s="61">
        <f t="shared" si="253"/>
        <v>1</v>
      </c>
      <c r="P535" s="61">
        <f t="shared" si="253"/>
        <v>1.0009999999999999</v>
      </c>
      <c r="Q535" s="61">
        <f t="shared" si="253"/>
        <v>1</v>
      </c>
      <c r="AJ535" s="4"/>
      <c r="AN535" s="3"/>
    </row>
    <row r="536" spans="2:41" x14ac:dyDescent="0.2">
      <c r="D536" s="122"/>
      <c r="E536" s="122"/>
      <c r="F536" s="122"/>
      <c r="G536" s="44"/>
      <c r="H536" s="44"/>
      <c r="I536" s="44"/>
      <c r="J536" s="44"/>
      <c r="K536" s="44"/>
      <c r="L536" s="44"/>
      <c r="M536" s="44"/>
      <c r="N536" s="44"/>
      <c r="O536" s="63"/>
      <c r="P536" s="44"/>
      <c r="Q536" s="44"/>
      <c r="R536" s="44"/>
      <c r="S536" s="44"/>
      <c r="T536" s="63"/>
      <c r="AN536" s="3"/>
      <c r="AO536" s="4"/>
    </row>
    <row r="537" spans="2:41" x14ac:dyDescent="0.2">
      <c r="D537" s="122"/>
      <c r="E537" s="122"/>
      <c r="F537" s="122"/>
      <c r="G537" s="44"/>
      <c r="H537" s="44"/>
      <c r="I537" s="44"/>
      <c r="J537" s="44"/>
      <c r="K537" s="44"/>
      <c r="L537" s="44"/>
      <c r="M537" s="44"/>
      <c r="N537" s="44"/>
      <c r="O537" s="63"/>
      <c r="P537" s="44"/>
      <c r="Q537" s="44"/>
      <c r="R537" s="44"/>
      <c r="S537" s="44"/>
      <c r="T537" s="63"/>
      <c r="AN537" s="3"/>
      <c r="AO537" s="4"/>
    </row>
    <row r="538" spans="2:41" x14ac:dyDescent="0.2">
      <c r="D538" s="122"/>
      <c r="E538" s="122"/>
      <c r="F538" s="122"/>
      <c r="G538" s="44"/>
      <c r="H538" s="44"/>
      <c r="I538" s="44"/>
      <c r="J538" s="44"/>
      <c r="K538" s="44"/>
      <c r="L538" s="44"/>
      <c r="M538" s="44"/>
      <c r="N538" s="44"/>
      <c r="O538" s="63"/>
      <c r="P538" s="44"/>
      <c r="Q538" s="44"/>
      <c r="R538" s="44"/>
      <c r="S538" s="44"/>
      <c r="T538" s="63"/>
      <c r="AN538" s="3"/>
      <c r="AO538" s="4"/>
    </row>
    <row r="539" spans="2:41" ht="13.5" thickBot="1" x14ac:dyDescent="0.25">
      <c r="B539" s="6"/>
      <c r="C539" s="3" t="s">
        <v>132</v>
      </c>
    </row>
    <row r="540" spans="2:41" x14ac:dyDescent="0.2">
      <c r="D540" s="150"/>
      <c r="E540" s="151"/>
      <c r="F540" s="159" t="s">
        <v>13</v>
      </c>
      <c r="G540" s="178"/>
      <c r="H540" s="178"/>
      <c r="I540" s="179"/>
      <c r="J540" s="151" t="s">
        <v>34</v>
      </c>
      <c r="K540" s="187"/>
      <c r="L540" s="187"/>
      <c r="M540" s="188"/>
      <c r="N540" s="151" t="s">
        <v>35</v>
      </c>
      <c r="O540" s="151"/>
      <c r="P540" s="151"/>
      <c r="Q540" s="152"/>
      <c r="V540" s="63"/>
      <c r="W540" s="42"/>
      <c r="AJ540" s="4"/>
      <c r="AN540" s="3"/>
    </row>
    <row r="541" spans="2:41" x14ac:dyDescent="0.2">
      <c r="D541" s="156"/>
      <c r="E541" s="157"/>
      <c r="F541" s="133"/>
      <c r="G541" s="121" t="s">
        <v>16</v>
      </c>
      <c r="H541" s="121" t="s">
        <v>17</v>
      </c>
      <c r="I541" s="45" t="s">
        <v>18</v>
      </c>
      <c r="J541" s="15"/>
      <c r="K541" s="121" t="s">
        <v>16</v>
      </c>
      <c r="L541" s="121" t="s">
        <v>17</v>
      </c>
      <c r="M541" s="46" t="s">
        <v>18</v>
      </c>
      <c r="N541" s="15"/>
      <c r="O541" s="121" t="s">
        <v>16</v>
      </c>
      <c r="P541" s="121" t="s">
        <v>17</v>
      </c>
      <c r="Q541" s="46" t="s">
        <v>18</v>
      </c>
      <c r="V541" s="63"/>
      <c r="W541" s="42"/>
      <c r="AJ541" s="4"/>
      <c r="AN541" s="3"/>
    </row>
    <row r="542" spans="2:41" x14ac:dyDescent="0.2">
      <c r="D542" s="166" t="s">
        <v>126</v>
      </c>
      <c r="E542" s="171"/>
      <c r="F542" s="47">
        <f>G542+H542+I542</f>
        <v>87</v>
      </c>
      <c r="G542" s="48">
        <v>9</v>
      </c>
      <c r="H542" s="48">
        <v>5</v>
      </c>
      <c r="I542" s="49">
        <v>73</v>
      </c>
      <c r="J542" s="50">
        <f>K542+L542+M542</f>
        <v>176</v>
      </c>
      <c r="K542" s="48">
        <v>20</v>
      </c>
      <c r="L542" s="48">
        <v>41</v>
      </c>
      <c r="M542" s="48">
        <v>115</v>
      </c>
      <c r="N542" s="50">
        <f>O542+P542+Q542</f>
        <v>176</v>
      </c>
      <c r="O542" s="48">
        <v>16</v>
      </c>
      <c r="P542" s="48">
        <v>53</v>
      </c>
      <c r="Q542" s="48">
        <v>107</v>
      </c>
      <c r="V542" s="63"/>
      <c r="W542" s="42"/>
      <c r="AJ542" s="4"/>
      <c r="AN542" s="3"/>
    </row>
    <row r="543" spans="2:41" x14ac:dyDescent="0.2">
      <c r="D543" s="168"/>
      <c r="E543" s="172"/>
      <c r="F543" s="51">
        <f t="shared" ref="F543:Q543" si="254">ROUND(F542/(F$542+F$544+F$546+F$548),3)</f>
        <v>0.33300000000000002</v>
      </c>
      <c r="G543" s="52">
        <f t="shared" si="254"/>
        <v>0.375</v>
      </c>
      <c r="H543" s="52">
        <f t="shared" si="254"/>
        <v>0.25</v>
      </c>
      <c r="I543" s="53">
        <f t="shared" si="254"/>
        <v>0.33600000000000002</v>
      </c>
      <c r="J543" s="54">
        <f t="shared" si="254"/>
        <v>0.28799999999999998</v>
      </c>
      <c r="K543" s="52">
        <f t="shared" si="254"/>
        <v>0.30299999999999999</v>
      </c>
      <c r="L543" s="52">
        <f t="shared" si="254"/>
        <v>0.32800000000000001</v>
      </c>
      <c r="M543" s="52">
        <f t="shared" si="254"/>
        <v>0.27300000000000002</v>
      </c>
      <c r="N543" s="54">
        <f t="shared" si="254"/>
        <v>0.26700000000000002</v>
      </c>
      <c r="O543" s="52">
        <f t="shared" si="254"/>
        <v>0.26700000000000002</v>
      </c>
      <c r="P543" s="52">
        <f t="shared" si="254"/>
        <v>0.28799999999999998</v>
      </c>
      <c r="Q543" s="52">
        <f t="shared" si="254"/>
        <v>0.25800000000000001</v>
      </c>
      <c r="AJ543" s="4"/>
      <c r="AN543" s="3"/>
    </row>
    <row r="544" spans="2:41" x14ac:dyDescent="0.2">
      <c r="D544" s="170" t="s">
        <v>127</v>
      </c>
      <c r="E544" s="171"/>
      <c r="F544" s="47">
        <f>G544+H544+I544</f>
        <v>117</v>
      </c>
      <c r="G544" s="48">
        <v>12</v>
      </c>
      <c r="H544" s="48">
        <v>9</v>
      </c>
      <c r="I544" s="49">
        <v>96</v>
      </c>
      <c r="J544" s="50">
        <f>K544+L544+M544</f>
        <v>287</v>
      </c>
      <c r="K544" s="48">
        <v>33</v>
      </c>
      <c r="L544" s="48">
        <v>48</v>
      </c>
      <c r="M544" s="48">
        <v>206</v>
      </c>
      <c r="N544" s="50">
        <f>O544+P544+Q544</f>
        <v>293</v>
      </c>
      <c r="O544" s="48">
        <v>22</v>
      </c>
      <c r="P544" s="48">
        <v>78</v>
      </c>
      <c r="Q544" s="48">
        <v>193</v>
      </c>
      <c r="AJ544" s="4"/>
      <c r="AN544" s="3"/>
    </row>
    <row r="545" spans="2:41" x14ac:dyDescent="0.2">
      <c r="D545" s="168"/>
      <c r="E545" s="172"/>
      <c r="F545" s="51">
        <f t="shared" ref="F545:Q545" si="255">ROUND(F544/(F$542+F$544+F$546+F$548),3)</f>
        <v>0.44800000000000001</v>
      </c>
      <c r="G545" s="52">
        <f t="shared" si="255"/>
        <v>0.5</v>
      </c>
      <c r="H545" s="52">
        <f t="shared" si="255"/>
        <v>0.45</v>
      </c>
      <c r="I545" s="53">
        <f t="shared" si="255"/>
        <v>0.442</v>
      </c>
      <c r="J545" s="54">
        <f t="shared" si="255"/>
        <v>0.46899999999999997</v>
      </c>
      <c r="K545" s="52">
        <f t="shared" si="255"/>
        <v>0.5</v>
      </c>
      <c r="L545" s="52">
        <f t="shared" si="255"/>
        <v>0.38400000000000001</v>
      </c>
      <c r="M545" s="52">
        <f t="shared" si="255"/>
        <v>0.48899999999999999</v>
      </c>
      <c r="N545" s="54">
        <f t="shared" si="255"/>
        <v>0.44500000000000001</v>
      </c>
      <c r="O545" s="52">
        <f t="shared" si="255"/>
        <v>0.36699999999999999</v>
      </c>
      <c r="P545" s="52">
        <f t="shared" si="255"/>
        <v>0.42399999999999999</v>
      </c>
      <c r="Q545" s="52">
        <f t="shared" si="255"/>
        <v>0.46500000000000002</v>
      </c>
      <c r="AJ545" s="4"/>
      <c r="AN545" s="3"/>
    </row>
    <row r="546" spans="2:41" x14ac:dyDescent="0.2">
      <c r="D546" s="170" t="s">
        <v>128</v>
      </c>
      <c r="E546" s="171"/>
      <c r="F546" s="47">
        <f>G546+H546+I546</f>
        <v>43</v>
      </c>
      <c r="G546" s="48">
        <v>1</v>
      </c>
      <c r="H546" s="48">
        <v>4</v>
      </c>
      <c r="I546" s="49">
        <v>38</v>
      </c>
      <c r="J546" s="50">
        <f>K546+L546+M546</f>
        <v>121</v>
      </c>
      <c r="K546" s="48">
        <v>10</v>
      </c>
      <c r="L546" s="48">
        <v>30</v>
      </c>
      <c r="M546" s="48">
        <v>81</v>
      </c>
      <c r="N546" s="50">
        <f>O546+P546+Q546</f>
        <v>137</v>
      </c>
      <c r="O546" s="48">
        <v>15</v>
      </c>
      <c r="P546" s="48">
        <v>35</v>
      </c>
      <c r="Q546" s="48">
        <v>87</v>
      </c>
      <c r="AJ546" s="4"/>
      <c r="AN546" s="3"/>
    </row>
    <row r="547" spans="2:41" x14ac:dyDescent="0.2">
      <c r="D547" s="168"/>
      <c r="E547" s="172"/>
      <c r="F547" s="51">
        <f t="shared" ref="F547:Q547" si="256">ROUND(F546/(F$542+F$544+F$546+F$548),3)</f>
        <v>0.16500000000000001</v>
      </c>
      <c r="G547" s="52">
        <f t="shared" si="256"/>
        <v>4.2000000000000003E-2</v>
      </c>
      <c r="H547" s="52">
        <f t="shared" si="256"/>
        <v>0.2</v>
      </c>
      <c r="I547" s="53">
        <f t="shared" si="256"/>
        <v>0.17499999999999999</v>
      </c>
      <c r="J547" s="54">
        <f t="shared" si="256"/>
        <v>0.19800000000000001</v>
      </c>
      <c r="K547" s="52">
        <f t="shared" si="256"/>
        <v>0.152</v>
      </c>
      <c r="L547" s="52">
        <f t="shared" si="256"/>
        <v>0.24</v>
      </c>
      <c r="M547" s="52">
        <f t="shared" si="256"/>
        <v>0.192</v>
      </c>
      <c r="N547" s="54">
        <f t="shared" si="256"/>
        <v>0.20799999999999999</v>
      </c>
      <c r="O547" s="52">
        <f t="shared" si="256"/>
        <v>0.25</v>
      </c>
      <c r="P547" s="52">
        <f t="shared" si="256"/>
        <v>0.19</v>
      </c>
      <c r="Q547" s="52">
        <f t="shared" si="256"/>
        <v>0.21</v>
      </c>
      <c r="AJ547" s="4"/>
      <c r="AN547" s="3"/>
    </row>
    <row r="548" spans="2:41" x14ac:dyDescent="0.2">
      <c r="D548" s="166" t="s">
        <v>129</v>
      </c>
      <c r="E548" s="171"/>
      <c r="F548" s="47">
        <f>G548+H548+I548</f>
        <v>14</v>
      </c>
      <c r="G548" s="48">
        <v>2</v>
      </c>
      <c r="H548" s="48">
        <v>2</v>
      </c>
      <c r="I548" s="49">
        <v>10</v>
      </c>
      <c r="J548" s="50">
        <f>K548+L548+M548</f>
        <v>28</v>
      </c>
      <c r="K548" s="48">
        <v>3</v>
      </c>
      <c r="L548" s="48">
        <v>6</v>
      </c>
      <c r="M548" s="48">
        <v>19</v>
      </c>
      <c r="N548" s="50">
        <f>O548+P548+Q548</f>
        <v>53</v>
      </c>
      <c r="O548" s="48">
        <v>7</v>
      </c>
      <c r="P548" s="48">
        <v>18</v>
      </c>
      <c r="Q548" s="48">
        <v>28</v>
      </c>
      <c r="AJ548" s="4"/>
      <c r="AN548" s="3"/>
    </row>
    <row r="549" spans="2:41" x14ac:dyDescent="0.2">
      <c r="D549" s="168"/>
      <c r="E549" s="172"/>
      <c r="F549" s="51">
        <f t="shared" ref="F549:Q549" si="257">ROUND(F548/(F$542+F$544+F$546+F$548),3)</f>
        <v>5.3999999999999999E-2</v>
      </c>
      <c r="G549" s="52">
        <f t="shared" si="257"/>
        <v>8.3000000000000004E-2</v>
      </c>
      <c r="H549" s="52">
        <f t="shared" si="257"/>
        <v>0.1</v>
      </c>
      <c r="I549" s="53">
        <f t="shared" si="257"/>
        <v>4.5999999999999999E-2</v>
      </c>
      <c r="J549" s="54">
        <f t="shared" si="257"/>
        <v>4.5999999999999999E-2</v>
      </c>
      <c r="K549" s="52">
        <f t="shared" si="257"/>
        <v>4.4999999999999998E-2</v>
      </c>
      <c r="L549" s="52">
        <f t="shared" si="257"/>
        <v>4.8000000000000001E-2</v>
      </c>
      <c r="M549" s="52">
        <f t="shared" si="257"/>
        <v>4.4999999999999998E-2</v>
      </c>
      <c r="N549" s="54">
        <f t="shared" si="257"/>
        <v>0.08</v>
      </c>
      <c r="O549" s="52">
        <f t="shared" si="257"/>
        <v>0.11700000000000001</v>
      </c>
      <c r="P549" s="52">
        <f t="shared" si="257"/>
        <v>9.8000000000000004E-2</v>
      </c>
      <c r="Q549" s="52">
        <f t="shared" si="257"/>
        <v>6.7000000000000004E-2</v>
      </c>
      <c r="AJ549" s="4"/>
      <c r="AN549" s="3"/>
    </row>
    <row r="550" spans="2:41" x14ac:dyDescent="0.2">
      <c r="D550" s="189" t="s">
        <v>41</v>
      </c>
      <c r="E550" s="190"/>
      <c r="F550" s="47">
        <f t="shared" ref="F550:Q551" si="258">F542+F544+F546+F548</f>
        <v>261</v>
      </c>
      <c r="G550" s="48">
        <f t="shared" si="258"/>
        <v>24</v>
      </c>
      <c r="H550" s="48">
        <f t="shared" si="258"/>
        <v>20</v>
      </c>
      <c r="I550" s="49">
        <f t="shared" si="258"/>
        <v>217</v>
      </c>
      <c r="J550" s="50">
        <f t="shared" si="258"/>
        <v>612</v>
      </c>
      <c r="K550" s="48">
        <f t="shared" si="258"/>
        <v>66</v>
      </c>
      <c r="L550" s="48">
        <f t="shared" si="258"/>
        <v>125</v>
      </c>
      <c r="M550" s="48">
        <f t="shared" si="258"/>
        <v>421</v>
      </c>
      <c r="N550" s="50">
        <f t="shared" si="258"/>
        <v>659</v>
      </c>
      <c r="O550" s="48">
        <f t="shared" si="258"/>
        <v>60</v>
      </c>
      <c r="P550" s="48">
        <f t="shared" si="258"/>
        <v>184</v>
      </c>
      <c r="Q550" s="48">
        <f t="shared" si="258"/>
        <v>415</v>
      </c>
      <c r="AJ550" s="4"/>
      <c r="AN550" s="3"/>
    </row>
    <row r="551" spans="2:41" ht="13.5" thickBot="1" x14ac:dyDescent="0.25">
      <c r="D551" s="189"/>
      <c r="E551" s="190"/>
      <c r="F551" s="57">
        <f t="shared" si="258"/>
        <v>1</v>
      </c>
      <c r="G551" s="58">
        <f t="shared" si="258"/>
        <v>1</v>
      </c>
      <c r="H551" s="58">
        <f t="shared" si="258"/>
        <v>0.99999999999999989</v>
      </c>
      <c r="I551" s="59">
        <f t="shared" si="258"/>
        <v>0.99900000000000011</v>
      </c>
      <c r="J551" s="62">
        <f t="shared" si="258"/>
        <v>1.0009999999999999</v>
      </c>
      <c r="K551" s="61">
        <f t="shared" si="258"/>
        <v>1</v>
      </c>
      <c r="L551" s="61">
        <f t="shared" si="258"/>
        <v>1</v>
      </c>
      <c r="M551" s="61">
        <f t="shared" si="258"/>
        <v>0.999</v>
      </c>
      <c r="N551" s="62">
        <f t="shared" si="258"/>
        <v>0.99999999999999989</v>
      </c>
      <c r="O551" s="61">
        <f t="shared" si="258"/>
        <v>1.0010000000000001</v>
      </c>
      <c r="P551" s="61">
        <f t="shared" si="258"/>
        <v>0.99999999999999989</v>
      </c>
      <c r="Q551" s="61">
        <f t="shared" si="258"/>
        <v>1</v>
      </c>
      <c r="AJ551" s="4"/>
      <c r="AN551" s="3"/>
    </row>
    <row r="552" spans="2:41" x14ac:dyDescent="0.2">
      <c r="D552" s="113"/>
      <c r="E552" s="113"/>
      <c r="F552" s="113"/>
      <c r="G552" s="44"/>
      <c r="H552" s="44"/>
      <c r="I552" s="44"/>
      <c r="J552" s="44"/>
      <c r="K552" s="44"/>
      <c r="L552" s="44"/>
      <c r="M552" s="44"/>
      <c r="N552" s="44"/>
      <c r="O552" s="63"/>
      <c r="P552" s="44"/>
      <c r="Q552" s="44"/>
      <c r="R552" s="44"/>
      <c r="S552" s="44"/>
      <c r="AN552" s="3"/>
      <c r="AO552" s="4"/>
    </row>
    <row r="553" spans="2:41" x14ac:dyDescent="0.2">
      <c r="D553" s="113"/>
      <c r="E553" s="113"/>
      <c r="F553" s="113"/>
      <c r="G553" s="44"/>
      <c r="H553" s="44"/>
      <c r="I553" s="44"/>
      <c r="J553" s="44"/>
      <c r="K553" s="44"/>
      <c r="L553" s="44"/>
      <c r="M553" s="44"/>
      <c r="N553" s="44"/>
      <c r="O553" s="63"/>
      <c r="P553" s="44"/>
      <c r="Q553" s="44"/>
      <c r="R553" s="44"/>
      <c r="S553" s="44"/>
      <c r="AN553" s="3"/>
      <c r="AO553" s="4"/>
    </row>
    <row r="554" spans="2:41" x14ac:dyDescent="0.2">
      <c r="D554" s="113"/>
      <c r="E554" s="113"/>
      <c r="F554" s="113"/>
      <c r="G554" s="44"/>
      <c r="H554" s="44"/>
      <c r="I554" s="44"/>
      <c r="J554" s="44"/>
      <c r="K554" s="44"/>
      <c r="L554" s="44"/>
      <c r="M554" s="44"/>
      <c r="N554" s="44"/>
      <c r="O554" s="63"/>
      <c r="P554" s="44"/>
      <c r="Q554" s="44"/>
      <c r="R554" s="44"/>
      <c r="S554" s="44"/>
      <c r="AN554" s="3"/>
      <c r="AO554" s="4"/>
    </row>
    <row r="555" spans="2:41" ht="13.5" thickBot="1" x14ac:dyDescent="0.25">
      <c r="B555" s="6"/>
      <c r="C555" s="3" t="s">
        <v>133</v>
      </c>
    </row>
    <row r="556" spans="2:41" x14ac:dyDescent="0.2">
      <c r="D556" s="150"/>
      <c r="E556" s="151"/>
      <c r="F556" s="159" t="s">
        <v>13</v>
      </c>
      <c r="G556" s="178"/>
      <c r="H556" s="178"/>
      <c r="I556" s="179"/>
      <c r="J556" s="151" t="s">
        <v>34</v>
      </c>
      <c r="K556" s="187"/>
      <c r="L556" s="187"/>
      <c r="M556" s="188"/>
      <c r="N556" s="151" t="s">
        <v>35</v>
      </c>
      <c r="O556" s="151"/>
      <c r="P556" s="151"/>
      <c r="Q556" s="152"/>
      <c r="V556" s="63"/>
      <c r="W556" s="42"/>
      <c r="AJ556" s="4"/>
      <c r="AN556" s="3"/>
    </row>
    <row r="557" spans="2:41" x14ac:dyDescent="0.2">
      <c r="D557" s="156"/>
      <c r="E557" s="157"/>
      <c r="F557" s="133"/>
      <c r="G557" s="121" t="s">
        <v>16</v>
      </c>
      <c r="H557" s="121" t="s">
        <v>17</v>
      </c>
      <c r="I557" s="45" t="s">
        <v>18</v>
      </c>
      <c r="J557" s="15"/>
      <c r="K557" s="121" t="s">
        <v>16</v>
      </c>
      <c r="L557" s="121" t="s">
        <v>17</v>
      </c>
      <c r="M557" s="46" t="s">
        <v>18</v>
      </c>
      <c r="N557" s="15"/>
      <c r="O557" s="121" t="s">
        <v>16</v>
      </c>
      <c r="P557" s="121" t="s">
        <v>17</v>
      </c>
      <c r="Q557" s="46" t="s">
        <v>18</v>
      </c>
      <c r="V557" s="63"/>
      <c r="W557" s="42"/>
      <c r="AJ557" s="4"/>
      <c r="AN557" s="3"/>
    </row>
    <row r="558" spans="2:41" x14ac:dyDescent="0.2">
      <c r="D558" s="166" t="s">
        <v>126</v>
      </c>
      <c r="E558" s="171"/>
      <c r="F558" s="47">
        <f>G558+H558+I558</f>
        <v>98</v>
      </c>
      <c r="G558" s="48">
        <v>13</v>
      </c>
      <c r="H558" s="48">
        <v>6</v>
      </c>
      <c r="I558" s="49">
        <v>79</v>
      </c>
      <c r="J558" s="50">
        <f>K558+L558+M558</f>
        <v>185</v>
      </c>
      <c r="K558" s="48">
        <v>24</v>
      </c>
      <c r="L558" s="48">
        <v>38</v>
      </c>
      <c r="M558" s="48">
        <v>123</v>
      </c>
      <c r="N558" s="50">
        <f>O558+P558+Q558</f>
        <v>185</v>
      </c>
      <c r="O558" s="48">
        <v>21</v>
      </c>
      <c r="P558" s="48">
        <v>54</v>
      </c>
      <c r="Q558" s="48">
        <v>110</v>
      </c>
      <c r="V558" s="63"/>
      <c r="W558" s="42"/>
      <c r="AJ558" s="4"/>
      <c r="AN558" s="3"/>
    </row>
    <row r="559" spans="2:41" x14ac:dyDescent="0.2">
      <c r="D559" s="168"/>
      <c r="E559" s="172"/>
      <c r="F559" s="51">
        <f>ROUND(F558/(F$558+F$560+F$562+F$564),3)</f>
        <v>0.373</v>
      </c>
      <c r="G559" s="52">
        <f>ROUND(G558/(G$558+G$560+G$562+G$564),3)</f>
        <v>0.54200000000000004</v>
      </c>
      <c r="H559" s="52">
        <f>ROUND(H558/(H$558+H$560+H$562+H$564),3)</f>
        <v>0.28599999999999998</v>
      </c>
      <c r="I559" s="53">
        <f>ROUND(I558/(I$558+I$560+I$562+I$564),3)+0.001</f>
        <v>0.36299999999999999</v>
      </c>
      <c r="J559" s="54">
        <f>ROUND(J558/(J$558+J$560+J$562+J$564),3)</f>
        <v>0.30199999999999999</v>
      </c>
      <c r="K559" s="52">
        <f>ROUND(K558/(K$558+K$560+K$562+K$564),3)</f>
        <v>0.36399999999999999</v>
      </c>
      <c r="L559" s="52">
        <f>ROUND(L558/(L$558+L$560+L$562+L$564),3)</f>
        <v>0.30199999999999999</v>
      </c>
      <c r="M559" s="52">
        <f>ROUND(M558/(M$558+M$560+M$562+M$564),3)+0.001</f>
        <v>0.29299999999999998</v>
      </c>
      <c r="N559" s="54">
        <f>ROUND(N558/(N$558+N$560+N$562+N$564),3)</f>
        <v>0.27900000000000003</v>
      </c>
      <c r="O559" s="52">
        <f>ROUND(O558/(O$558+O$560+O$562+O$564),3)</f>
        <v>0.35</v>
      </c>
      <c r="P559" s="52">
        <f>ROUND(P558/(P$558+P$560+P$562+P$564),3)</f>
        <v>0.28999999999999998</v>
      </c>
      <c r="Q559" s="52">
        <f>ROUND(Q558/(Q$558+Q$560+Q$562+Q$564),3)+0.001</f>
        <v>0.26400000000000001</v>
      </c>
      <c r="AJ559" s="4"/>
      <c r="AN559" s="3"/>
    </row>
    <row r="560" spans="2:41" x14ac:dyDescent="0.2">
      <c r="D560" s="170" t="s">
        <v>127</v>
      </c>
      <c r="E560" s="171"/>
      <c r="F560" s="47">
        <f>G560+H560+I560</f>
        <v>113</v>
      </c>
      <c r="G560" s="48">
        <v>10</v>
      </c>
      <c r="H560" s="48">
        <v>11</v>
      </c>
      <c r="I560" s="49">
        <v>92</v>
      </c>
      <c r="J560" s="50">
        <f>K560+L560+M560</f>
        <v>286</v>
      </c>
      <c r="K560" s="48">
        <v>33</v>
      </c>
      <c r="L560" s="48">
        <v>51</v>
      </c>
      <c r="M560" s="48">
        <v>202</v>
      </c>
      <c r="N560" s="50">
        <f>O560+P560+Q560</f>
        <v>295</v>
      </c>
      <c r="O560" s="48">
        <v>24</v>
      </c>
      <c r="P560" s="48">
        <v>75</v>
      </c>
      <c r="Q560" s="48">
        <v>196</v>
      </c>
      <c r="AJ560" s="4"/>
      <c r="AN560" s="3"/>
    </row>
    <row r="561" spans="2:41" x14ac:dyDescent="0.2">
      <c r="D561" s="168"/>
      <c r="E561" s="172"/>
      <c r="F561" s="51">
        <f t="shared" ref="F561:Q561" si="259">ROUND(F560/(F$558+F$560+F$562+F$564),3)</f>
        <v>0.43</v>
      </c>
      <c r="G561" s="52">
        <f t="shared" si="259"/>
        <v>0.41699999999999998</v>
      </c>
      <c r="H561" s="52">
        <f t="shared" si="259"/>
        <v>0.52400000000000002</v>
      </c>
      <c r="I561" s="53">
        <f t="shared" si="259"/>
        <v>0.42199999999999999</v>
      </c>
      <c r="J561" s="54">
        <f t="shared" si="259"/>
        <v>0.46700000000000003</v>
      </c>
      <c r="K561" s="52">
        <f t="shared" si="259"/>
        <v>0.5</v>
      </c>
      <c r="L561" s="52">
        <f t="shared" si="259"/>
        <v>0.40500000000000003</v>
      </c>
      <c r="M561" s="52">
        <f t="shared" si="259"/>
        <v>0.48</v>
      </c>
      <c r="N561" s="54">
        <f t="shared" si="259"/>
        <v>0.44400000000000001</v>
      </c>
      <c r="O561" s="52">
        <f t="shared" si="259"/>
        <v>0.4</v>
      </c>
      <c r="P561" s="52">
        <f t="shared" si="259"/>
        <v>0.40300000000000002</v>
      </c>
      <c r="Q561" s="52">
        <f t="shared" si="259"/>
        <v>0.46899999999999997</v>
      </c>
      <c r="AJ561" s="4"/>
      <c r="AN561" s="3"/>
    </row>
    <row r="562" spans="2:41" x14ac:dyDescent="0.2">
      <c r="D562" s="170" t="s">
        <v>128</v>
      </c>
      <c r="E562" s="171"/>
      <c r="F562" s="47">
        <f>G562+H562+I562</f>
        <v>39</v>
      </c>
      <c r="G562" s="48">
        <v>0</v>
      </c>
      <c r="H562" s="48">
        <v>3</v>
      </c>
      <c r="I562" s="49">
        <v>36</v>
      </c>
      <c r="J562" s="50">
        <f>K562+L562+M562</f>
        <v>113</v>
      </c>
      <c r="K562" s="48">
        <v>6</v>
      </c>
      <c r="L562" s="48">
        <v>30</v>
      </c>
      <c r="M562" s="48">
        <v>77</v>
      </c>
      <c r="N562" s="50">
        <f>O562+P562+Q562</f>
        <v>127</v>
      </c>
      <c r="O562" s="48">
        <v>11</v>
      </c>
      <c r="P562" s="48">
        <v>38</v>
      </c>
      <c r="Q562" s="48">
        <v>78</v>
      </c>
      <c r="AJ562" s="4"/>
      <c r="AN562" s="3"/>
    </row>
    <row r="563" spans="2:41" x14ac:dyDescent="0.2">
      <c r="D563" s="168"/>
      <c r="E563" s="172"/>
      <c r="F563" s="51">
        <f t="shared" ref="F563:Q563" si="260">ROUND(F562/(F$558+F$560+F$562+F$564),3)</f>
        <v>0.14799999999999999</v>
      </c>
      <c r="G563" s="52">
        <f t="shared" si="260"/>
        <v>0</v>
      </c>
      <c r="H563" s="52">
        <f t="shared" si="260"/>
        <v>0.14299999999999999</v>
      </c>
      <c r="I563" s="53">
        <f t="shared" si="260"/>
        <v>0.16500000000000001</v>
      </c>
      <c r="J563" s="54">
        <f t="shared" si="260"/>
        <v>0.184</v>
      </c>
      <c r="K563" s="52">
        <f t="shared" si="260"/>
        <v>9.0999999999999998E-2</v>
      </c>
      <c r="L563" s="52">
        <f t="shared" si="260"/>
        <v>0.23799999999999999</v>
      </c>
      <c r="M563" s="52">
        <f t="shared" si="260"/>
        <v>0.183</v>
      </c>
      <c r="N563" s="54">
        <f t="shared" si="260"/>
        <v>0.191</v>
      </c>
      <c r="O563" s="52">
        <f t="shared" si="260"/>
        <v>0.183</v>
      </c>
      <c r="P563" s="52">
        <f t="shared" si="260"/>
        <v>0.20399999999999999</v>
      </c>
      <c r="Q563" s="52">
        <f t="shared" si="260"/>
        <v>0.187</v>
      </c>
      <c r="AJ563" s="4"/>
      <c r="AN563" s="3"/>
    </row>
    <row r="564" spans="2:41" x14ac:dyDescent="0.2">
      <c r="D564" s="166" t="s">
        <v>129</v>
      </c>
      <c r="E564" s="171"/>
      <c r="F564" s="47">
        <f>G564+H564+I564</f>
        <v>13</v>
      </c>
      <c r="G564" s="48">
        <v>1</v>
      </c>
      <c r="H564" s="48">
        <v>1</v>
      </c>
      <c r="I564" s="49">
        <v>11</v>
      </c>
      <c r="J564" s="50">
        <f>K564+L564+M564</f>
        <v>29</v>
      </c>
      <c r="K564" s="48">
        <v>3</v>
      </c>
      <c r="L564" s="48">
        <v>7</v>
      </c>
      <c r="M564" s="48">
        <v>19</v>
      </c>
      <c r="N564" s="50">
        <f>O564+P564+Q564</f>
        <v>57</v>
      </c>
      <c r="O564" s="48">
        <v>4</v>
      </c>
      <c r="P564" s="48">
        <v>19</v>
      </c>
      <c r="Q564" s="48">
        <v>34</v>
      </c>
      <c r="AJ564" s="4"/>
      <c r="AN564" s="3"/>
    </row>
    <row r="565" spans="2:41" x14ac:dyDescent="0.2">
      <c r="D565" s="168"/>
      <c r="E565" s="172"/>
      <c r="F565" s="51">
        <f t="shared" ref="F565:Q565" si="261">ROUND(F564/(F$558+F$560+F$562+F$564),3)</f>
        <v>4.9000000000000002E-2</v>
      </c>
      <c r="G565" s="52">
        <f t="shared" si="261"/>
        <v>4.2000000000000003E-2</v>
      </c>
      <c r="H565" s="52">
        <f t="shared" si="261"/>
        <v>4.8000000000000001E-2</v>
      </c>
      <c r="I565" s="53">
        <f t="shared" si="261"/>
        <v>0.05</v>
      </c>
      <c r="J565" s="54">
        <f t="shared" si="261"/>
        <v>4.7E-2</v>
      </c>
      <c r="K565" s="52">
        <f t="shared" si="261"/>
        <v>4.4999999999999998E-2</v>
      </c>
      <c r="L565" s="52">
        <f t="shared" si="261"/>
        <v>5.6000000000000001E-2</v>
      </c>
      <c r="M565" s="52">
        <f t="shared" si="261"/>
        <v>4.4999999999999998E-2</v>
      </c>
      <c r="N565" s="54">
        <f t="shared" si="261"/>
        <v>8.5999999999999993E-2</v>
      </c>
      <c r="O565" s="52">
        <f t="shared" si="261"/>
        <v>6.7000000000000004E-2</v>
      </c>
      <c r="P565" s="52">
        <f t="shared" si="261"/>
        <v>0.10199999999999999</v>
      </c>
      <c r="Q565" s="52">
        <f t="shared" si="261"/>
        <v>8.1000000000000003E-2</v>
      </c>
      <c r="AJ565" s="4"/>
      <c r="AN565" s="3"/>
    </row>
    <row r="566" spans="2:41" x14ac:dyDescent="0.2">
      <c r="D566" s="189" t="s">
        <v>41</v>
      </c>
      <c r="E566" s="190"/>
      <c r="F566" s="47">
        <f t="shared" ref="F566:Q567" si="262">F558+F560+F562+F564</f>
        <v>263</v>
      </c>
      <c r="G566" s="48">
        <f t="shared" si="262"/>
        <v>24</v>
      </c>
      <c r="H566" s="48">
        <f t="shared" si="262"/>
        <v>21</v>
      </c>
      <c r="I566" s="49">
        <f t="shared" si="262"/>
        <v>218</v>
      </c>
      <c r="J566" s="50">
        <f t="shared" si="262"/>
        <v>613</v>
      </c>
      <c r="K566" s="48">
        <f t="shared" si="262"/>
        <v>66</v>
      </c>
      <c r="L566" s="48">
        <f t="shared" si="262"/>
        <v>126</v>
      </c>
      <c r="M566" s="48">
        <f t="shared" si="262"/>
        <v>421</v>
      </c>
      <c r="N566" s="50">
        <f t="shared" si="262"/>
        <v>664</v>
      </c>
      <c r="O566" s="48">
        <f t="shared" si="262"/>
        <v>60</v>
      </c>
      <c r="P566" s="48">
        <f t="shared" si="262"/>
        <v>186</v>
      </c>
      <c r="Q566" s="48">
        <f t="shared" si="262"/>
        <v>418</v>
      </c>
      <c r="AJ566" s="4"/>
      <c r="AN566" s="3"/>
    </row>
    <row r="567" spans="2:41" ht="13.5" thickBot="1" x14ac:dyDescent="0.25">
      <c r="D567" s="189"/>
      <c r="E567" s="190"/>
      <c r="F567" s="57">
        <f t="shared" si="262"/>
        <v>1</v>
      </c>
      <c r="G567" s="58">
        <f t="shared" si="262"/>
        <v>1.0010000000000001</v>
      </c>
      <c r="H567" s="58">
        <f t="shared" si="262"/>
        <v>1.0010000000000001</v>
      </c>
      <c r="I567" s="59">
        <f t="shared" si="262"/>
        <v>1</v>
      </c>
      <c r="J567" s="62">
        <f t="shared" si="262"/>
        <v>1</v>
      </c>
      <c r="K567" s="61">
        <f t="shared" si="262"/>
        <v>1</v>
      </c>
      <c r="L567" s="61">
        <f t="shared" si="262"/>
        <v>1.0010000000000001</v>
      </c>
      <c r="M567" s="61">
        <f t="shared" si="262"/>
        <v>1.0009999999999999</v>
      </c>
      <c r="N567" s="62">
        <f t="shared" si="262"/>
        <v>1.0000000000000002</v>
      </c>
      <c r="O567" s="61">
        <f t="shared" si="262"/>
        <v>1</v>
      </c>
      <c r="P567" s="61">
        <f t="shared" si="262"/>
        <v>0.999</v>
      </c>
      <c r="Q567" s="61">
        <f t="shared" si="262"/>
        <v>1.0009999999999999</v>
      </c>
      <c r="AJ567" s="4"/>
      <c r="AN567" s="3"/>
    </row>
    <row r="568" spans="2:41" x14ac:dyDescent="0.2">
      <c r="D568" s="122"/>
      <c r="E568" s="122"/>
      <c r="F568" s="44"/>
      <c r="G568" s="44"/>
      <c r="H568" s="44"/>
      <c r="I568" s="44"/>
      <c r="J568" s="63"/>
      <c r="K568" s="42"/>
      <c r="AF568" s="4"/>
      <c r="AN568" s="3"/>
    </row>
    <row r="569" spans="2:41" x14ac:dyDescent="0.2">
      <c r="D569" s="122"/>
      <c r="E569" s="122"/>
      <c r="F569" s="122"/>
      <c r="G569" s="44"/>
      <c r="H569" s="44"/>
      <c r="I569" s="44"/>
      <c r="J569" s="44"/>
      <c r="K569" s="44"/>
      <c r="L569" s="44"/>
      <c r="M569" s="44"/>
      <c r="N569" s="44"/>
      <c r="O569" s="63"/>
      <c r="P569" s="44"/>
      <c r="Q569" s="44"/>
      <c r="R569" s="44"/>
      <c r="S569" s="44"/>
      <c r="T569" s="63"/>
      <c r="AN569" s="3"/>
      <c r="AO569" s="4"/>
    </row>
    <row r="570" spans="2:41" x14ac:dyDescent="0.2">
      <c r="D570" s="122"/>
      <c r="E570" s="122"/>
      <c r="F570" s="122"/>
      <c r="G570" s="44"/>
      <c r="H570" s="44"/>
      <c r="I570" s="44"/>
      <c r="J570" s="44"/>
      <c r="K570" s="44"/>
      <c r="L570" s="44"/>
      <c r="M570" s="44"/>
      <c r="N570" s="44"/>
      <c r="O570" s="63"/>
      <c r="P570" s="44"/>
      <c r="Q570" s="44"/>
      <c r="R570" s="44"/>
      <c r="S570" s="44"/>
      <c r="T570" s="63"/>
      <c r="AN570" s="3"/>
      <c r="AO570" s="4"/>
    </row>
    <row r="571" spans="2:41" ht="13.5" thickBot="1" x14ac:dyDescent="0.25">
      <c r="B571" s="6"/>
      <c r="C571" s="3" t="s">
        <v>134</v>
      </c>
    </row>
    <row r="572" spans="2:41" x14ac:dyDescent="0.2">
      <c r="D572" s="150"/>
      <c r="E572" s="151"/>
      <c r="F572" s="159" t="s">
        <v>13</v>
      </c>
      <c r="G572" s="178"/>
      <c r="H572" s="178"/>
      <c r="I572" s="179"/>
      <c r="J572" s="151" t="s">
        <v>34</v>
      </c>
      <c r="K572" s="187"/>
      <c r="L572" s="187"/>
      <c r="M572" s="188"/>
      <c r="N572" s="151" t="s">
        <v>35</v>
      </c>
      <c r="O572" s="151"/>
      <c r="P572" s="151"/>
      <c r="Q572" s="152"/>
      <c r="U572" s="101"/>
      <c r="V572" s="42"/>
      <c r="AJ572" s="4"/>
      <c r="AN572" s="3"/>
    </row>
    <row r="573" spans="2:41" x14ac:dyDescent="0.2">
      <c r="D573" s="156"/>
      <c r="E573" s="157"/>
      <c r="F573" s="133"/>
      <c r="G573" s="121" t="s">
        <v>16</v>
      </c>
      <c r="H573" s="121" t="s">
        <v>17</v>
      </c>
      <c r="I573" s="45" t="s">
        <v>18</v>
      </c>
      <c r="J573" s="15"/>
      <c r="K573" s="121" t="s">
        <v>16</v>
      </c>
      <c r="L573" s="121" t="s">
        <v>17</v>
      </c>
      <c r="M573" s="46" t="s">
        <v>18</v>
      </c>
      <c r="N573" s="15"/>
      <c r="O573" s="121" t="s">
        <v>16</v>
      </c>
      <c r="P573" s="121" t="s">
        <v>17</v>
      </c>
      <c r="Q573" s="46" t="s">
        <v>18</v>
      </c>
      <c r="U573" s="42"/>
      <c r="V573" s="42"/>
      <c r="AJ573" s="4"/>
      <c r="AN573" s="3"/>
    </row>
    <row r="574" spans="2:41" x14ac:dyDescent="0.2">
      <c r="D574" s="166" t="s">
        <v>126</v>
      </c>
      <c r="E574" s="171"/>
      <c r="F574" s="47">
        <f>G574+H574+I574</f>
        <v>109</v>
      </c>
      <c r="G574" s="48">
        <v>12</v>
      </c>
      <c r="H574" s="48">
        <v>9</v>
      </c>
      <c r="I574" s="49">
        <v>88</v>
      </c>
      <c r="J574" s="50">
        <f>K574+L574+M574</f>
        <v>212</v>
      </c>
      <c r="K574" s="48">
        <v>19</v>
      </c>
      <c r="L574" s="48">
        <v>41</v>
      </c>
      <c r="M574" s="48">
        <v>152</v>
      </c>
      <c r="N574" s="50">
        <f>O574+P574+Q574</f>
        <v>229</v>
      </c>
      <c r="O574" s="48">
        <v>23</v>
      </c>
      <c r="P574" s="48">
        <v>69</v>
      </c>
      <c r="Q574" s="48">
        <v>137</v>
      </c>
      <c r="U574" s="42"/>
      <c r="V574" s="42"/>
      <c r="AJ574" s="4"/>
      <c r="AN574" s="3"/>
    </row>
    <row r="575" spans="2:41" x14ac:dyDescent="0.2">
      <c r="D575" s="168"/>
      <c r="E575" s="172"/>
      <c r="F575" s="51">
        <f t="shared" ref="F575:Q575" si="263">ROUND(F574/(F$574+F$576+F$578+F$580),3)</f>
        <v>0.41299999999999998</v>
      </c>
      <c r="G575" s="52">
        <f t="shared" si="263"/>
        <v>0.5</v>
      </c>
      <c r="H575" s="52">
        <f t="shared" si="263"/>
        <v>0.42899999999999999</v>
      </c>
      <c r="I575" s="53">
        <f t="shared" si="263"/>
        <v>0.40200000000000002</v>
      </c>
      <c r="J575" s="54">
        <f t="shared" si="263"/>
        <v>0.34499999999999997</v>
      </c>
      <c r="K575" s="52">
        <f t="shared" si="263"/>
        <v>0.28799999999999998</v>
      </c>
      <c r="L575" s="52">
        <f t="shared" si="263"/>
        <v>0.33100000000000002</v>
      </c>
      <c r="M575" s="52">
        <f t="shared" si="263"/>
        <v>0.35799999999999998</v>
      </c>
      <c r="N575" s="54">
        <f t="shared" si="263"/>
        <v>0.34499999999999997</v>
      </c>
      <c r="O575" s="52">
        <f t="shared" si="263"/>
        <v>0.39</v>
      </c>
      <c r="P575" s="52">
        <f t="shared" si="263"/>
        <v>0.371</v>
      </c>
      <c r="Q575" s="52">
        <f t="shared" si="263"/>
        <v>0.32700000000000001</v>
      </c>
      <c r="AJ575" s="4"/>
      <c r="AN575" s="3"/>
    </row>
    <row r="576" spans="2:41" x14ac:dyDescent="0.2">
      <c r="D576" s="170" t="s">
        <v>127</v>
      </c>
      <c r="E576" s="171"/>
      <c r="F576" s="47">
        <f>G576+H576+I576</f>
        <v>123</v>
      </c>
      <c r="G576" s="48">
        <v>8</v>
      </c>
      <c r="H576" s="48">
        <v>11</v>
      </c>
      <c r="I576" s="49">
        <v>104</v>
      </c>
      <c r="J576" s="50">
        <f>K576+L576+M576</f>
        <v>323</v>
      </c>
      <c r="K576" s="48">
        <v>38</v>
      </c>
      <c r="L576" s="48">
        <v>65</v>
      </c>
      <c r="M576" s="48">
        <v>220</v>
      </c>
      <c r="N576" s="50">
        <f>O576+P576+Q576</f>
        <v>339</v>
      </c>
      <c r="O576" s="48">
        <v>27</v>
      </c>
      <c r="P576" s="48">
        <v>91</v>
      </c>
      <c r="Q576" s="48">
        <v>221</v>
      </c>
      <c r="AJ576" s="4"/>
      <c r="AN576" s="3"/>
    </row>
    <row r="577" spans="2:41" x14ac:dyDescent="0.2">
      <c r="D577" s="168"/>
      <c r="E577" s="172"/>
      <c r="F577" s="51">
        <f t="shared" ref="F577:Q577" si="264">ROUND(F576/(F$574+F$576+F$578+F$580),3)</f>
        <v>0.46600000000000003</v>
      </c>
      <c r="G577" s="52">
        <f t="shared" si="264"/>
        <v>0.33300000000000002</v>
      </c>
      <c r="H577" s="52">
        <f t="shared" si="264"/>
        <v>0.52400000000000002</v>
      </c>
      <c r="I577" s="53">
        <f t="shared" si="264"/>
        <v>0.47499999999999998</v>
      </c>
      <c r="J577" s="54">
        <f t="shared" si="264"/>
        <v>0.52500000000000002</v>
      </c>
      <c r="K577" s="52">
        <f t="shared" si="264"/>
        <v>0.57599999999999996</v>
      </c>
      <c r="L577" s="52">
        <f t="shared" si="264"/>
        <v>0.52400000000000002</v>
      </c>
      <c r="M577" s="52">
        <f t="shared" si="264"/>
        <v>0.51800000000000002</v>
      </c>
      <c r="N577" s="54">
        <f t="shared" si="264"/>
        <v>0.51100000000000001</v>
      </c>
      <c r="O577" s="52">
        <f t="shared" si="264"/>
        <v>0.45800000000000002</v>
      </c>
      <c r="P577" s="52">
        <f t="shared" si="264"/>
        <v>0.48899999999999999</v>
      </c>
      <c r="Q577" s="52">
        <f t="shared" si="264"/>
        <v>0.52700000000000002</v>
      </c>
      <c r="AJ577" s="4"/>
      <c r="AN577" s="3"/>
    </row>
    <row r="578" spans="2:41" x14ac:dyDescent="0.2">
      <c r="D578" s="170" t="s">
        <v>128</v>
      </c>
      <c r="E578" s="171"/>
      <c r="F578" s="47">
        <f>G578+H578+I578</f>
        <v>23</v>
      </c>
      <c r="G578" s="48">
        <v>3</v>
      </c>
      <c r="H578" s="48">
        <v>1</v>
      </c>
      <c r="I578" s="49">
        <v>19</v>
      </c>
      <c r="J578" s="50">
        <f>K578+L578+M578</f>
        <v>68</v>
      </c>
      <c r="K578" s="48">
        <v>7</v>
      </c>
      <c r="L578" s="48">
        <v>15</v>
      </c>
      <c r="M578" s="48">
        <v>46</v>
      </c>
      <c r="N578" s="50">
        <f>O578+P578+Q578</f>
        <v>64</v>
      </c>
      <c r="O578" s="48">
        <v>5</v>
      </c>
      <c r="P578" s="48">
        <v>17</v>
      </c>
      <c r="Q578" s="48">
        <v>42</v>
      </c>
      <c r="AJ578" s="4"/>
      <c r="AN578" s="3"/>
    </row>
    <row r="579" spans="2:41" x14ac:dyDescent="0.2">
      <c r="D579" s="168"/>
      <c r="E579" s="172"/>
      <c r="F579" s="51">
        <f t="shared" ref="F579:Q579" si="265">ROUND(F578/(F$574+F$576+F$578+F$580),3)</f>
        <v>8.6999999999999994E-2</v>
      </c>
      <c r="G579" s="52">
        <f t="shared" si="265"/>
        <v>0.125</v>
      </c>
      <c r="H579" s="52">
        <f t="shared" si="265"/>
        <v>4.8000000000000001E-2</v>
      </c>
      <c r="I579" s="53">
        <f t="shared" si="265"/>
        <v>8.6999999999999994E-2</v>
      </c>
      <c r="J579" s="54">
        <f t="shared" si="265"/>
        <v>0.111</v>
      </c>
      <c r="K579" s="52">
        <f t="shared" si="265"/>
        <v>0.106</v>
      </c>
      <c r="L579" s="52">
        <f t="shared" si="265"/>
        <v>0.121</v>
      </c>
      <c r="M579" s="52">
        <f t="shared" si="265"/>
        <v>0.108</v>
      </c>
      <c r="N579" s="54">
        <f t="shared" si="265"/>
        <v>9.6000000000000002E-2</v>
      </c>
      <c r="O579" s="52">
        <f t="shared" si="265"/>
        <v>8.5000000000000006E-2</v>
      </c>
      <c r="P579" s="52">
        <f t="shared" si="265"/>
        <v>9.0999999999999998E-2</v>
      </c>
      <c r="Q579" s="52">
        <f t="shared" si="265"/>
        <v>0.1</v>
      </c>
      <c r="AJ579" s="4"/>
      <c r="AN579" s="3"/>
    </row>
    <row r="580" spans="2:41" x14ac:dyDescent="0.2">
      <c r="D580" s="166" t="s">
        <v>129</v>
      </c>
      <c r="E580" s="171"/>
      <c r="F580" s="47">
        <f>G580+H580+I580</f>
        <v>9</v>
      </c>
      <c r="G580" s="48">
        <v>1</v>
      </c>
      <c r="H580" s="48">
        <v>0</v>
      </c>
      <c r="I580" s="49">
        <v>8</v>
      </c>
      <c r="J580" s="50">
        <f>K580+L580+M580</f>
        <v>12</v>
      </c>
      <c r="K580" s="48">
        <v>2</v>
      </c>
      <c r="L580" s="48">
        <v>3</v>
      </c>
      <c r="M580" s="48">
        <v>7</v>
      </c>
      <c r="N580" s="50">
        <f>O580+P580+Q580</f>
        <v>32</v>
      </c>
      <c r="O580" s="48">
        <v>4</v>
      </c>
      <c r="P580" s="48">
        <v>9</v>
      </c>
      <c r="Q580" s="48">
        <v>19</v>
      </c>
      <c r="AJ580" s="4"/>
      <c r="AN580" s="3"/>
    </row>
    <row r="581" spans="2:41" x14ac:dyDescent="0.2">
      <c r="D581" s="168"/>
      <c r="E581" s="172"/>
      <c r="F581" s="51">
        <f t="shared" ref="F581:Q581" si="266">ROUND(F580/(F$574+F$576+F$578+F$580),3)</f>
        <v>3.4000000000000002E-2</v>
      </c>
      <c r="G581" s="52">
        <f t="shared" si="266"/>
        <v>4.2000000000000003E-2</v>
      </c>
      <c r="H581" s="52">
        <f t="shared" si="266"/>
        <v>0</v>
      </c>
      <c r="I581" s="53">
        <f t="shared" si="266"/>
        <v>3.6999999999999998E-2</v>
      </c>
      <c r="J581" s="54">
        <f t="shared" si="266"/>
        <v>0.02</v>
      </c>
      <c r="K581" s="52">
        <f t="shared" si="266"/>
        <v>0.03</v>
      </c>
      <c r="L581" s="52">
        <f t="shared" si="266"/>
        <v>2.4E-2</v>
      </c>
      <c r="M581" s="52">
        <f t="shared" si="266"/>
        <v>1.6E-2</v>
      </c>
      <c r="N581" s="54">
        <f t="shared" si="266"/>
        <v>4.8000000000000001E-2</v>
      </c>
      <c r="O581" s="52">
        <f t="shared" si="266"/>
        <v>6.8000000000000005E-2</v>
      </c>
      <c r="P581" s="52">
        <f t="shared" si="266"/>
        <v>4.8000000000000001E-2</v>
      </c>
      <c r="Q581" s="52">
        <f t="shared" si="266"/>
        <v>4.4999999999999998E-2</v>
      </c>
      <c r="AJ581" s="4"/>
      <c r="AN581" s="3"/>
    </row>
    <row r="582" spans="2:41" x14ac:dyDescent="0.2">
      <c r="D582" s="189" t="s">
        <v>41</v>
      </c>
      <c r="E582" s="190"/>
      <c r="F582" s="47">
        <f t="shared" ref="F582:Q583" si="267">F574+F576+F578+F580</f>
        <v>264</v>
      </c>
      <c r="G582" s="48">
        <f t="shared" si="267"/>
        <v>24</v>
      </c>
      <c r="H582" s="48">
        <f t="shared" si="267"/>
        <v>21</v>
      </c>
      <c r="I582" s="49">
        <f t="shared" si="267"/>
        <v>219</v>
      </c>
      <c r="J582" s="50">
        <f t="shared" si="267"/>
        <v>615</v>
      </c>
      <c r="K582" s="48">
        <f t="shared" si="267"/>
        <v>66</v>
      </c>
      <c r="L582" s="48">
        <f t="shared" si="267"/>
        <v>124</v>
      </c>
      <c r="M582" s="48">
        <f t="shared" si="267"/>
        <v>425</v>
      </c>
      <c r="N582" s="50">
        <f t="shared" si="267"/>
        <v>664</v>
      </c>
      <c r="O582" s="48">
        <f t="shared" si="267"/>
        <v>59</v>
      </c>
      <c r="P582" s="48">
        <f t="shared" si="267"/>
        <v>186</v>
      </c>
      <c r="Q582" s="48">
        <f t="shared" si="267"/>
        <v>419</v>
      </c>
      <c r="AJ582" s="4"/>
      <c r="AN582" s="3"/>
    </row>
    <row r="583" spans="2:41" ht="13.5" thickBot="1" x14ac:dyDescent="0.25">
      <c r="D583" s="189"/>
      <c r="E583" s="190"/>
      <c r="F583" s="57">
        <f t="shared" si="267"/>
        <v>1</v>
      </c>
      <c r="G583" s="58">
        <f t="shared" si="267"/>
        <v>1</v>
      </c>
      <c r="H583" s="58">
        <f t="shared" si="267"/>
        <v>1.0010000000000001</v>
      </c>
      <c r="I583" s="59">
        <f t="shared" si="267"/>
        <v>1.0009999999999999</v>
      </c>
      <c r="J583" s="62">
        <f t="shared" si="267"/>
        <v>1.0009999999999999</v>
      </c>
      <c r="K583" s="61">
        <f t="shared" si="267"/>
        <v>0.99999999999999989</v>
      </c>
      <c r="L583" s="61">
        <f t="shared" si="267"/>
        <v>1</v>
      </c>
      <c r="M583" s="61">
        <f t="shared" si="267"/>
        <v>1</v>
      </c>
      <c r="N583" s="62">
        <f t="shared" si="267"/>
        <v>1</v>
      </c>
      <c r="O583" s="61">
        <f t="shared" si="267"/>
        <v>1.0010000000000001</v>
      </c>
      <c r="P583" s="61">
        <f t="shared" si="267"/>
        <v>0.999</v>
      </c>
      <c r="Q583" s="61">
        <f t="shared" si="267"/>
        <v>0.99900000000000011</v>
      </c>
      <c r="AJ583" s="4"/>
      <c r="AN583" s="3"/>
    </row>
    <row r="584" spans="2:41" x14ac:dyDescent="0.2">
      <c r="D584" s="122"/>
      <c r="E584" s="122"/>
      <c r="F584" s="44"/>
      <c r="G584" s="44"/>
      <c r="H584" s="44"/>
      <c r="I584" s="44"/>
      <c r="J584" s="63"/>
      <c r="K584" s="42"/>
      <c r="AF584" s="4"/>
      <c r="AN584" s="3"/>
    </row>
    <row r="585" spans="2:41" x14ac:dyDescent="0.2">
      <c r="D585" s="122"/>
      <c r="E585" s="122"/>
      <c r="F585" s="122"/>
      <c r="G585" s="44"/>
      <c r="H585" s="44"/>
      <c r="I585" s="44"/>
      <c r="J585" s="44"/>
      <c r="K585" s="44"/>
      <c r="L585" s="44"/>
      <c r="M585" s="44"/>
      <c r="N585" s="44"/>
      <c r="O585" s="63"/>
      <c r="P585" s="44"/>
      <c r="Q585" s="44"/>
      <c r="R585" s="44"/>
      <c r="S585" s="44"/>
      <c r="T585" s="63"/>
      <c r="AN585" s="3"/>
      <c r="AO585" s="4"/>
    </row>
    <row r="586" spans="2:41" x14ac:dyDescent="0.2">
      <c r="D586" s="122"/>
      <c r="E586" s="122"/>
      <c r="F586" s="122"/>
      <c r="G586" s="44"/>
      <c r="H586" s="44"/>
      <c r="I586" s="44"/>
      <c r="J586" s="44"/>
      <c r="K586" s="44"/>
      <c r="L586" s="44"/>
      <c r="M586" s="44"/>
      <c r="N586" s="44"/>
      <c r="O586" s="63"/>
      <c r="P586" s="44"/>
      <c r="Q586" s="44"/>
      <c r="R586" s="44"/>
      <c r="S586" s="44"/>
      <c r="T586" s="63"/>
      <c r="AN586" s="3"/>
      <c r="AO586" s="4"/>
    </row>
    <row r="587" spans="2:41" ht="13.5" thickBot="1" x14ac:dyDescent="0.25">
      <c r="B587" s="6"/>
      <c r="C587" s="3" t="s">
        <v>135</v>
      </c>
    </row>
    <row r="588" spans="2:41" x14ac:dyDescent="0.2">
      <c r="D588" s="150"/>
      <c r="E588" s="151"/>
      <c r="F588" s="159" t="s">
        <v>13</v>
      </c>
      <c r="G588" s="178"/>
      <c r="H588" s="178"/>
      <c r="I588" s="179"/>
      <c r="J588" s="151" t="s">
        <v>34</v>
      </c>
      <c r="K588" s="187"/>
      <c r="L588" s="187"/>
      <c r="M588" s="188"/>
      <c r="N588" s="151" t="s">
        <v>35</v>
      </c>
      <c r="O588" s="151"/>
      <c r="P588" s="151"/>
      <c r="Q588" s="152"/>
      <c r="U588" s="42"/>
      <c r="V588" s="42"/>
      <c r="AJ588" s="4"/>
      <c r="AN588" s="3"/>
    </row>
    <row r="589" spans="2:41" x14ac:dyDescent="0.2">
      <c r="D589" s="156"/>
      <c r="E589" s="157"/>
      <c r="F589" s="133"/>
      <c r="G589" s="121" t="s">
        <v>16</v>
      </c>
      <c r="H589" s="121" t="s">
        <v>17</v>
      </c>
      <c r="I589" s="45" t="s">
        <v>18</v>
      </c>
      <c r="J589" s="15"/>
      <c r="K589" s="121" t="s">
        <v>16</v>
      </c>
      <c r="L589" s="121" t="s">
        <v>17</v>
      </c>
      <c r="M589" s="46" t="s">
        <v>18</v>
      </c>
      <c r="N589" s="15"/>
      <c r="O589" s="121" t="s">
        <v>16</v>
      </c>
      <c r="P589" s="121" t="s">
        <v>17</v>
      </c>
      <c r="Q589" s="46" t="s">
        <v>18</v>
      </c>
      <c r="AJ589" s="4"/>
      <c r="AN589" s="3"/>
    </row>
    <row r="590" spans="2:41" x14ac:dyDescent="0.2">
      <c r="D590" s="166" t="s">
        <v>126</v>
      </c>
      <c r="E590" s="171"/>
      <c r="F590" s="47">
        <f>G590+H590+I590</f>
        <v>100</v>
      </c>
      <c r="G590" s="48">
        <v>5</v>
      </c>
      <c r="H590" s="48">
        <v>6</v>
      </c>
      <c r="I590" s="49">
        <v>89</v>
      </c>
      <c r="J590" s="50">
        <f>K590+L590+M590</f>
        <v>212</v>
      </c>
      <c r="K590" s="48">
        <v>23</v>
      </c>
      <c r="L590" s="48">
        <v>35</v>
      </c>
      <c r="M590" s="48">
        <v>154</v>
      </c>
      <c r="N590" s="50">
        <f>O590+P590+Q590</f>
        <v>235</v>
      </c>
      <c r="O590" s="48">
        <v>19</v>
      </c>
      <c r="P590" s="48">
        <v>63</v>
      </c>
      <c r="Q590" s="48">
        <v>153</v>
      </c>
      <c r="AJ590" s="4"/>
      <c r="AN590" s="3"/>
    </row>
    <row r="591" spans="2:41" x14ac:dyDescent="0.2">
      <c r="D591" s="168"/>
      <c r="E591" s="172"/>
      <c r="F591" s="51">
        <f t="shared" ref="F591:Q591" si="268">ROUND(F590/(F$590+F$592+F$594+F$596),3)</f>
        <v>0.379</v>
      </c>
      <c r="G591" s="52">
        <f t="shared" si="268"/>
        <v>0.20799999999999999</v>
      </c>
      <c r="H591" s="52">
        <f t="shared" si="268"/>
        <v>0.28599999999999998</v>
      </c>
      <c r="I591" s="53">
        <f t="shared" si="268"/>
        <v>0.40600000000000003</v>
      </c>
      <c r="J591" s="54">
        <f t="shared" si="268"/>
        <v>0.34300000000000003</v>
      </c>
      <c r="K591" s="52">
        <f t="shared" si="268"/>
        <v>0.34799999999999998</v>
      </c>
      <c r="L591" s="52">
        <f t="shared" si="268"/>
        <v>0.27800000000000002</v>
      </c>
      <c r="M591" s="52">
        <f t="shared" si="268"/>
        <v>0.36199999999999999</v>
      </c>
      <c r="N591" s="54">
        <f t="shared" si="268"/>
        <v>0.35299999999999998</v>
      </c>
      <c r="O591" s="52">
        <f t="shared" si="268"/>
        <v>0.317</v>
      </c>
      <c r="P591" s="52">
        <f t="shared" si="268"/>
        <v>0.33900000000000002</v>
      </c>
      <c r="Q591" s="52">
        <f t="shared" si="268"/>
        <v>0.36499999999999999</v>
      </c>
      <c r="AJ591" s="4"/>
      <c r="AN591" s="3"/>
    </row>
    <row r="592" spans="2:41" x14ac:dyDescent="0.2">
      <c r="D592" s="170" t="s">
        <v>127</v>
      </c>
      <c r="E592" s="171"/>
      <c r="F592" s="47">
        <f>G592+H592+I592</f>
        <v>124</v>
      </c>
      <c r="G592" s="48">
        <v>14</v>
      </c>
      <c r="H592" s="48">
        <v>13</v>
      </c>
      <c r="I592" s="49">
        <v>97</v>
      </c>
      <c r="J592" s="50">
        <f>K592+L592+M592</f>
        <v>328</v>
      </c>
      <c r="K592" s="48">
        <v>31</v>
      </c>
      <c r="L592" s="48">
        <v>68</v>
      </c>
      <c r="M592" s="48">
        <v>229</v>
      </c>
      <c r="N592" s="50">
        <f>O592+P592+Q592</f>
        <v>329</v>
      </c>
      <c r="O592" s="48">
        <v>29</v>
      </c>
      <c r="P592" s="48">
        <v>93</v>
      </c>
      <c r="Q592" s="48">
        <v>207</v>
      </c>
      <c r="AJ592" s="4"/>
      <c r="AN592" s="3"/>
    </row>
    <row r="593" spans="2:40" x14ac:dyDescent="0.2">
      <c r="D593" s="168"/>
      <c r="E593" s="172"/>
      <c r="F593" s="51">
        <f t="shared" ref="F593:Q593" si="269">ROUND(F592/(F$590+F$592+F$594+F$596),3)</f>
        <v>0.47</v>
      </c>
      <c r="G593" s="52">
        <f t="shared" si="269"/>
        <v>0.58299999999999996</v>
      </c>
      <c r="H593" s="52">
        <f t="shared" si="269"/>
        <v>0.61899999999999999</v>
      </c>
      <c r="I593" s="53">
        <f t="shared" si="269"/>
        <v>0.443</v>
      </c>
      <c r="J593" s="54">
        <f t="shared" si="269"/>
        <v>0.53100000000000003</v>
      </c>
      <c r="K593" s="52">
        <f t="shared" si="269"/>
        <v>0.47</v>
      </c>
      <c r="L593" s="52">
        <f t="shared" si="269"/>
        <v>0.54</v>
      </c>
      <c r="M593" s="52">
        <f t="shared" si="269"/>
        <v>0.53800000000000003</v>
      </c>
      <c r="N593" s="54">
        <f t="shared" si="269"/>
        <v>0.495</v>
      </c>
      <c r="O593" s="52">
        <f t="shared" si="269"/>
        <v>0.48299999999999998</v>
      </c>
      <c r="P593" s="52">
        <f t="shared" si="269"/>
        <v>0.5</v>
      </c>
      <c r="Q593" s="52">
        <f t="shared" si="269"/>
        <v>0.49399999999999999</v>
      </c>
      <c r="AJ593" s="4"/>
      <c r="AN593" s="3"/>
    </row>
    <row r="594" spans="2:40" x14ac:dyDescent="0.2">
      <c r="D594" s="170" t="s">
        <v>128</v>
      </c>
      <c r="E594" s="171"/>
      <c r="F594" s="47">
        <f>G594+H594+I594</f>
        <v>26</v>
      </c>
      <c r="G594" s="48">
        <v>2</v>
      </c>
      <c r="H594" s="48">
        <v>1</v>
      </c>
      <c r="I594" s="49">
        <v>23</v>
      </c>
      <c r="J594" s="50">
        <f>K594+L594+M594</f>
        <v>63</v>
      </c>
      <c r="K594" s="48">
        <v>10</v>
      </c>
      <c r="L594" s="48">
        <v>19</v>
      </c>
      <c r="M594" s="48">
        <v>34</v>
      </c>
      <c r="N594" s="50">
        <f>O594+P594+Q594</f>
        <v>63</v>
      </c>
      <c r="O594" s="48">
        <v>4</v>
      </c>
      <c r="P594" s="48">
        <v>20</v>
      </c>
      <c r="Q594" s="48">
        <v>39</v>
      </c>
      <c r="AJ594" s="4"/>
      <c r="AN594" s="3"/>
    </row>
    <row r="595" spans="2:40" x14ac:dyDescent="0.2">
      <c r="D595" s="168"/>
      <c r="E595" s="172"/>
      <c r="F595" s="51">
        <f t="shared" ref="F595:Q595" si="270">ROUND(F594/(F$590+F$592+F$594+F$596),3)</f>
        <v>9.8000000000000004E-2</v>
      </c>
      <c r="G595" s="52">
        <f t="shared" si="270"/>
        <v>8.3000000000000004E-2</v>
      </c>
      <c r="H595" s="52">
        <f t="shared" si="270"/>
        <v>4.8000000000000001E-2</v>
      </c>
      <c r="I595" s="53">
        <f t="shared" si="270"/>
        <v>0.105</v>
      </c>
      <c r="J595" s="54">
        <f t="shared" si="270"/>
        <v>0.10199999999999999</v>
      </c>
      <c r="K595" s="52">
        <f t="shared" si="270"/>
        <v>0.152</v>
      </c>
      <c r="L595" s="52">
        <f t="shared" si="270"/>
        <v>0.151</v>
      </c>
      <c r="M595" s="52">
        <f t="shared" si="270"/>
        <v>0.08</v>
      </c>
      <c r="N595" s="54">
        <f t="shared" si="270"/>
        <v>9.5000000000000001E-2</v>
      </c>
      <c r="O595" s="52">
        <f t="shared" si="270"/>
        <v>6.7000000000000004E-2</v>
      </c>
      <c r="P595" s="52">
        <f t="shared" si="270"/>
        <v>0.108</v>
      </c>
      <c r="Q595" s="52">
        <f t="shared" si="270"/>
        <v>9.2999999999999999E-2</v>
      </c>
      <c r="AJ595" s="4"/>
      <c r="AN595" s="3"/>
    </row>
    <row r="596" spans="2:40" x14ac:dyDescent="0.2">
      <c r="D596" s="166" t="s">
        <v>129</v>
      </c>
      <c r="E596" s="171"/>
      <c r="F596" s="47">
        <f>G596+H596+I596</f>
        <v>14</v>
      </c>
      <c r="G596" s="48">
        <v>3</v>
      </c>
      <c r="H596" s="48">
        <v>1</v>
      </c>
      <c r="I596" s="49">
        <v>10</v>
      </c>
      <c r="J596" s="50">
        <f>K596+L596+M596</f>
        <v>15</v>
      </c>
      <c r="K596" s="48">
        <v>2</v>
      </c>
      <c r="L596" s="48">
        <v>4</v>
      </c>
      <c r="M596" s="48">
        <v>9</v>
      </c>
      <c r="N596" s="50">
        <f>O596+P596+Q596</f>
        <v>38</v>
      </c>
      <c r="O596" s="48">
        <v>8</v>
      </c>
      <c r="P596" s="48">
        <v>10</v>
      </c>
      <c r="Q596" s="48">
        <v>20</v>
      </c>
      <c r="AJ596" s="4"/>
      <c r="AN596" s="3"/>
    </row>
    <row r="597" spans="2:40" x14ac:dyDescent="0.2">
      <c r="D597" s="168"/>
      <c r="E597" s="172"/>
      <c r="F597" s="51">
        <f t="shared" ref="F597:Q597" si="271">ROUND(F596/(F$590+F$592+F$594+F$596),3)</f>
        <v>5.2999999999999999E-2</v>
      </c>
      <c r="G597" s="52">
        <f t="shared" si="271"/>
        <v>0.125</v>
      </c>
      <c r="H597" s="52">
        <f t="shared" si="271"/>
        <v>4.8000000000000001E-2</v>
      </c>
      <c r="I597" s="53">
        <f t="shared" si="271"/>
        <v>4.5999999999999999E-2</v>
      </c>
      <c r="J597" s="54">
        <f t="shared" si="271"/>
        <v>2.4E-2</v>
      </c>
      <c r="K597" s="52">
        <f t="shared" si="271"/>
        <v>0.03</v>
      </c>
      <c r="L597" s="52">
        <f t="shared" si="271"/>
        <v>3.2000000000000001E-2</v>
      </c>
      <c r="M597" s="52">
        <f t="shared" si="271"/>
        <v>2.1000000000000001E-2</v>
      </c>
      <c r="N597" s="54">
        <f t="shared" si="271"/>
        <v>5.7000000000000002E-2</v>
      </c>
      <c r="O597" s="52">
        <f t="shared" si="271"/>
        <v>0.13300000000000001</v>
      </c>
      <c r="P597" s="52">
        <f t="shared" si="271"/>
        <v>5.3999999999999999E-2</v>
      </c>
      <c r="Q597" s="52">
        <f t="shared" si="271"/>
        <v>4.8000000000000001E-2</v>
      </c>
      <c r="AJ597" s="4"/>
      <c r="AN597" s="3"/>
    </row>
    <row r="598" spans="2:40" x14ac:dyDescent="0.2">
      <c r="D598" s="189" t="s">
        <v>41</v>
      </c>
      <c r="E598" s="190"/>
      <c r="F598" s="47">
        <f t="shared" ref="F598:Q599" si="272">F590+F592+F594+F596</f>
        <v>264</v>
      </c>
      <c r="G598" s="48">
        <f t="shared" si="272"/>
        <v>24</v>
      </c>
      <c r="H598" s="48">
        <f t="shared" si="272"/>
        <v>21</v>
      </c>
      <c r="I598" s="49">
        <f t="shared" si="272"/>
        <v>219</v>
      </c>
      <c r="J598" s="50">
        <f t="shared" si="272"/>
        <v>618</v>
      </c>
      <c r="K598" s="48">
        <f t="shared" si="272"/>
        <v>66</v>
      </c>
      <c r="L598" s="48">
        <f t="shared" si="272"/>
        <v>126</v>
      </c>
      <c r="M598" s="48">
        <f t="shared" si="272"/>
        <v>426</v>
      </c>
      <c r="N598" s="50">
        <f t="shared" si="272"/>
        <v>665</v>
      </c>
      <c r="O598" s="48">
        <f t="shared" si="272"/>
        <v>60</v>
      </c>
      <c r="P598" s="48">
        <f t="shared" si="272"/>
        <v>186</v>
      </c>
      <c r="Q598" s="48">
        <f t="shared" si="272"/>
        <v>419</v>
      </c>
      <c r="AJ598" s="4"/>
      <c r="AN598" s="3"/>
    </row>
    <row r="599" spans="2:40" ht="13.5" thickBot="1" x14ac:dyDescent="0.25">
      <c r="D599" s="189"/>
      <c r="E599" s="190"/>
      <c r="F599" s="57">
        <f t="shared" si="272"/>
        <v>1</v>
      </c>
      <c r="G599" s="58">
        <f t="shared" si="272"/>
        <v>0.99899999999999989</v>
      </c>
      <c r="H599" s="58">
        <f t="shared" si="272"/>
        <v>1.0010000000000001</v>
      </c>
      <c r="I599" s="59">
        <f t="shared" si="272"/>
        <v>1</v>
      </c>
      <c r="J599" s="62">
        <f t="shared" si="272"/>
        <v>1</v>
      </c>
      <c r="K599" s="61">
        <f t="shared" si="272"/>
        <v>1</v>
      </c>
      <c r="L599" s="61">
        <f t="shared" si="272"/>
        <v>1.0010000000000001</v>
      </c>
      <c r="M599" s="61">
        <f t="shared" si="272"/>
        <v>1.0009999999999999</v>
      </c>
      <c r="N599" s="62">
        <f t="shared" si="272"/>
        <v>1</v>
      </c>
      <c r="O599" s="61">
        <f t="shared" si="272"/>
        <v>1</v>
      </c>
      <c r="P599" s="61">
        <f t="shared" si="272"/>
        <v>1.0009999999999999</v>
      </c>
      <c r="Q599" s="61">
        <f t="shared" si="272"/>
        <v>1</v>
      </c>
      <c r="AG599" s="4"/>
      <c r="AN599" s="3"/>
    </row>
    <row r="600" spans="2:40" x14ac:dyDescent="0.2">
      <c r="D600" s="113"/>
      <c r="E600" s="113"/>
      <c r="F600" s="113"/>
      <c r="G600" s="44"/>
      <c r="H600" s="44"/>
      <c r="I600" s="44"/>
      <c r="J600" s="113"/>
      <c r="K600" s="44"/>
      <c r="L600" s="44"/>
      <c r="M600" s="44"/>
      <c r="N600" s="44"/>
      <c r="O600" s="63"/>
      <c r="P600" s="44"/>
      <c r="Q600" s="44"/>
      <c r="R600" s="44"/>
      <c r="S600" s="44"/>
      <c r="W600" s="114"/>
      <c r="AL600" s="4"/>
      <c r="AN600" s="3"/>
    </row>
    <row r="601" spans="2:40" x14ac:dyDescent="0.2">
      <c r="D601" s="113"/>
      <c r="E601" s="113"/>
      <c r="F601" s="113"/>
      <c r="G601" s="44"/>
      <c r="H601" s="44"/>
      <c r="I601" s="44"/>
      <c r="J601" s="44"/>
      <c r="K601" s="44"/>
      <c r="L601" s="44"/>
      <c r="M601" s="44"/>
      <c r="N601" s="44"/>
      <c r="O601" s="63"/>
      <c r="P601" s="44"/>
      <c r="Q601" s="44"/>
      <c r="R601" s="44"/>
      <c r="S601" s="44"/>
      <c r="W601" s="114"/>
      <c r="AL601" s="4"/>
      <c r="AN601" s="3"/>
    </row>
    <row r="602" spans="2:40" x14ac:dyDescent="0.2">
      <c r="D602" s="113"/>
      <c r="E602" s="113"/>
      <c r="F602" s="113"/>
      <c r="G602" s="44"/>
      <c r="H602" s="44"/>
      <c r="I602" s="44"/>
      <c r="J602" s="44"/>
      <c r="K602" s="44"/>
      <c r="L602" s="44"/>
      <c r="M602" s="44"/>
      <c r="N602" s="44"/>
      <c r="O602" s="63"/>
      <c r="P602" s="44"/>
      <c r="Q602" s="44"/>
      <c r="R602" s="44"/>
      <c r="S602" s="44"/>
      <c r="T602" s="100"/>
      <c r="W602" s="114"/>
      <c r="AL602" s="4"/>
      <c r="AN602" s="3"/>
    </row>
    <row r="603" spans="2:40" ht="12.75" customHeight="1" thickBot="1" x14ac:dyDescent="0.25">
      <c r="B603" s="6"/>
      <c r="C603" s="3" t="s">
        <v>136</v>
      </c>
    </row>
    <row r="604" spans="2:40" ht="12.75" customHeight="1" x14ac:dyDescent="0.2">
      <c r="D604" s="150"/>
      <c r="E604" s="151"/>
      <c r="F604" s="159" t="s">
        <v>13</v>
      </c>
      <c r="G604" s="178"/>
      <c r="H604" s="178"/>
      <c r="I604" s="179"/>
      <c r="J604" s="151" t="s">
        <v>34</v>
      </c>
      <c r="K604" s="187"/>
      <c r="L604" s="187"/>
      <c r="M604" s="188"/>
      <c r="N604" s="151" t="s">
        <v>35</v>
      </c>
      <c r="O604" s="151"/>
      <c r="P604" s="151"/>
      <c r="Q604" s="152"/>
      <c r="AJ604" s="4"/>
      <c r="AN604" s="3"/>
    </row>
    <row r="605" spans="2:40" ht="12.75" customHeight="1" x14ac:dyDescent="0.2">
      <c r="D605" s="156"/>
      <c r="E605" s="157"/>
      <c r="F605" s="133"/>
      <c r="G605" s="121" t="s">
        <v>16</v>
      </c>
      <c r="H605" s="121" t="s">
        <v>17</v>
      </c>
      <c r="I605" s="45" t="s">
        <v>18</v>
      </c>
      <c r="J605" s="15"/>
      <c r="K605" s="121" t="s">
        <v>16</v>
      </c>
      <c r="L605" s="121" t="s">
        <v>17</v>
      </c>
      <c r="M605" s="46" t="s">
        <v>18</v>
      </c>
      <c r="N605" s="15"/>
      <c r="O605" s="121" t="s">
        <v>16</v>
      </c>
      <c r="P605" s="121" t="s">
        <v>17</v>
      </c>
      <c r="Q605" s="46" t="s">
        <v>18</v>
      </c>
      <c r="AJ605" s="4"/>
      <c r="AN605" s="3"/>
    </row>
    <row r="606" spans="2:40" ht="12.75" customHeight="1" x14ac:dyDescent="0.2">
      <c r="D606" s="166" t="s">
        <v>126</v>
      </c>
      <c r="E606" s="171"/>
      <c r="F606" s="47">
        <f>G606+H606+I606</f>
        <v>91</v>
      </c>
      <c r="G606" s="48">
        <v>13</v>
      </c>
      <c r="H606" s="48">
        <v>6</v>
      </c>
      <c r="I606" s="49">
        <v>72</v>
      </c>
      <c r="J606" s="50">
        <f>K606+L606+M606</f>
        <v>198</v>
      </c>
      <c r="K606" s="48">
        <v>35</v>
      </c>
      <c r="L606" s="48">
        <v>25</v>
      </c>
      <c r="M606" s="48">
        <v>138</v>
      </c>
      <c r="N606" s="50">
        <f>O606+P606+Q606</f>
        <v>211</v>
      </c>
      <c r="O606" s="48">
        <v>26</v>
      </c>
      <c r="P606" s="48">
        <v>47</v>
      </c>
      <c r="Q606" s="48">
        <v>138</v>
      </c>
      <c r="AJ606" s="4"/>
      <c r="AN606" s="3"/>
    </row>
    <row r="607" spans="2:40" x14ac:dyDescent="0.2">
      <c r="D607" s="168"/>
      <c r="E607" s="172"/>
      <c r="F607" s="51">
        <f t="shared" ref="F607:Q607" si="273">ROUND(F606/(F$606+F$608+F$610+F$612),3)</f>
        <v>0.34300000000000003</v>
      </c>
      <c r="G607" s="52">
        <f t="shared" si="273"/>
        <v>0.54200000000000004</v>
      </c>
      <c r="H607" s="52">
        <f t="shared" si="273"/>
        <v>0.28599999999999998</v>
      </c>
      <c r="I607" s="53">
        <f t="shared" si="273"/>
        <v>0.32700000000000001</v>
      </c>
      <c r="J607" s="54">
        <f t="shared" si="273"/>
        <v>0.32</v>
      </c>
      <c r="K607" s="52">
        <f t="shared" si="273"/>
        <v>0.53</v>
      </c>
      <c r="L607" s="52">
        <f t="shared" si="273"/>
        <v>0.19800000000000001</v>
      </c>
      <c r="M607" s="52">
        <f t="shared" si="273"/>
        <v>0.32400000000000001</v>
      </c>
      <c r="N607" s="54">
        <f t="shared" si="273"/>
        <v>0.317</v>
      </c>
      <c r="O607" s="52">
        <f t="shared" si="273"/>
        <v>0.433</v>
      </c>
      <c r="P607" s="52">
        <f t="shared" si="273"/>
        <v>0.253</v>
      </c>
      <c r="Q607" s="52">
        <f t="shared" si="273"/>
        <v>0.32900000000000001</v>
      </c>
      <c r="AJ607" s="4"/>
      <c r="AN607" s="3"/>
    </row>
    <row r="608" spans="2:40" x14ac:dyDescent="0.2">
      <c r="D608" s="170" t="s">
        <v>127</v>
      </c>
      <c r="E608" s="171"/>
      <c r="F608" s="47">
        <f>G608+H608+I608</f>
        <v>108</v>
      </c>
      <c r="G608" s="48">
        <v>11</v>
      </c>
      <c r="H608" s="48">
        <v>12</v>
      </c>
      <c r="I608" s="49">
        <v>85</v>
      </c>
      <c r="J608" s="50">
        <f>K608+L608+M608</f>
        <v>302</v>
      </c>
      <c r="K608" s="48">
        <v>26</v>
      </c>
      <c r="L608" s="48">
        <v>61</v>
      </c>
      <c r="M608" s="48">
        <v>215</v>
      </c>
      <c r="N608" s="50">
        <f>O608+P608+Q608</f>
        <v>313</v>
      </c>
      <c r="O608" s="48">
        <v>30</v>
      </c>
      <c r="P608" s="48">
        <v>84</v>
      </c>
      <c r="Q608" s="48">
        <v>199</v>
      </c>
      <c r="Z608" s="4"/>
      <c r="AN608" s="3"/>
    </row>
    <row r="609" spans="1:41" x14ac:dyDescent="0.2">
      <c r="D609" s="168"/>
      <c r="E609" s="172"/>
      <c r="F609" s="51">
        <f>ROUND(F608/(F$606+F$608+F$610+F$612),3)</f>
        <v>0.40799999999999997</v>
      </c>
      <c r="G609" s="52">
        <f>ROUND(G608/(G$606+G$608+G$610+G$612),3)</f>
        <v>0.45800000000000002</v>
      </c>
      <c r="H609" s="52">
        <f>ROUND(H608/(H$606+H$608+H$610+H$612),3)</f>
        <v>0.57099999999999995</v>
      </c>
      <c r="I609" s="53">
        <f>ROUND(I608/(I$606+I$608+I$610+I$612),3)+0.001</f>
        <v>0.38700000000000001</v>
      </c>
      <c r="J609" s="54">
        <f>ROUND(J608/(J$606+J$608+J$610+J$612),3)</f>
        <v>0.48899999999999999</v>
      </c>
      <c r="K609" s="52">
        <f>ROUND(K608/(K$606+K$608+K$610+K$612),3)</f>
        <v>0.39400000000000002</v>
      </c>
      <c r="L609" s="52">
        <f>ROUND(L608/(L$606+L$608+L$610+L$612),3)</f>
        <v>0.48399999999999999</v>
      </c>
      <c r="M609" s="52">
        <f>ROUND(M608/(M$606+M$608+M$610+M$612),3)+0.001</f>
        <v>0.50600000000000001</v>
      </c>
      <c r="N609" s="54">
        <f>ROUND(N608/(N$606+N$608+N$610+N$612),3)</f>
        <v>0.47</v>
      </c>
      <c r="O609" s="52">
        <f>ROUND(O608/(O$606+O$608+O$610+O$612),3)</f>
        <v>0.5</v>
      </c>
      <c r="P609" s="52">
        <f>ROUND(P608/(P$606+P$608+P$610+P$612),3)</f>
        <v>0.45200000000000001</v>
      </c>
      <c r="Q609" s="52">
        <f>ROUND(Q608/(Q$606+Q$608+Q$610+Q$612),3)+0.001</f>
        <v>0.47499999999999998</v>
      </c>
      <c r="Z609" s="4"/>
      <c r="AN609" s="3"/>
    </row>
    <row r="610" spans="1:41" x14ac:dyDescent="0.2">
      <c r="D610" s="170" t="s">
        <v>128</v>
      </c>
      <c r="E610" s="171"/>
      <c r="F610" s="47">
        <f>G610+H610+I610</f>
        <v>47</v>
      </c>
      <c r="G610" s="48">
        <v>0</v>
      </c>
      <c r="H610" s="48">
        <v>2</v>
      </c>
      <c r="I610" s="49">
        <v>45</v>
      </c>
      <c r="J610" s="50">
        <f>K610+L610+M610</f>
        <v>93</v>
      </c>
      <c r="K610" s="48">
        <v>5</v>
      </c>
      <c r="L610" s="48">
        <v>33</v>
      </c>
      <c r="M610" s="48">
        <v>55</v>
      </c>
      <c r="N610" s="50">
        <f>O610+P610+Q610</f>
        <v>115</v>
      </c>
      <c r="O610" s="48">
        <v>3</v>
      </c>
      <c r="P610" s="48">
        <v>44</v>
      </c>
      <c r="Q610" s="48">
        <v>68</v>
      </c>
      <c r="Z610" s="4"/>
      <c r="AN610" s="3"/>
    </row>
    <row r="611" spans="1:41" x14ac:dyDescent="0.2">
      <c r="D611" s="168"/>
      <c r="E611" s="172"/>
      <c r="F611" s="51">
        <f t="shared" ref="F611:Q611" si="274">ROUND(F610/(F$606+F$608+F$610+F$612),3)</f>
        <v>0.17699999999999999</v>
      </c>
      <c r="G611" s="52">
        <f t="shared" si="274"/>
        <v>0</v>
      </c>
      <c r="H611" s="52">
        <f t="shared" si="274"/>
        <v>9.5000000000000001E-2</v>
      </c>
      <c r="I611" s="53">
        <f t="shared" si="274"/>
        <v>0.20499999999999999</v>
      </c>
      <c r="J611" s="54">
        <f t="shared" si="274"/>
        <v>0.15</v>
      </c>
      <c r="K611" s="52">
        <f t="shared" si="274"/>
        <v>7.5999999999999998E-2</v>
      </c>
      <c r="L611" s="52">
        <f t="shared" si="274"/>
        <v>0.26200000000000001</v>
      </c>
      <c r="M611" s="52">
        <f t="shared" si="274"/>
        <v>0.129</v>
      </c>
      <c r="N611" s="54">
        <f t="shared" si="274"/>
        <v>0.17299999999999999</v>
      </c>
      <c r="O611" s="52">
        <f t="shared" si="274"/>
        <v>0.05</v>
      </c>
      <c r="P611" s="52">
        <f t="shared" si="274"/>
        <v>0.23699999999999999</v>
      </c>
      <c r="Q611" s="52">
        <f t="shared" si="274"/>
        <v>0.16200000000000001</v>
      </c>
      <c r="Z611" s="4"/>
      <c r="AN611" s="3"/>
    </row>
    <row r="612" spans="1:41" x14ac:dyDescent="0.2">
      <c r="D612" s="166" t="s">
        <v>129</v>
      </c>
      <c r="E612" s="171"/>
      <c r="F612" s="47">
        <f>G612+H612+I612</f>
        <v>19</v>
      </c>
      <c r="G612" s="48">
        <v>0</v>
      </c>
      <c r="H612" s="48">
        <v>1</v>
      </c>
      <c r="I612" s="49">
        <v>18</v>
      </c>
      <c r="J612" s="50">
        <f>K612+L612+M612</f>
        <v>25</v>
      </c>
      <c r="K612" s="48">
        <v>0</v>
      </c>
      <c r="L612" s="48">
        <v>7</v>
      </c>
      <c r="M612" s="48">
        <v>18</v>
      </c>
      <c r="N612" s="50">
        <f>O612+P612+Q612</f>
        <v>27</v>
      </c>
      <c r="O612" s="48">
        <v>1</v>
      </c>
      <c r="P612" s="48">
        <v>11</v>
      </c>
      <c r="Q612" s="48">
        <v>15</v>
      </c>
      <c r="Z612" s="4"/>
      <c r="AN612" s="3"/>
    </row>
    <row r="613" spans="1:41" x14ac:dyDescent="0.2">
      <c r="D613" s="168"/>
      <c r="E613" s="172"/>
      <c r="F613" s="51">
        <f t="shared" ref="F613:Q613" si="275">ROUND(F612/(F$606+F$608+F$610+F$612),3)</f>
        <v>7.1999999999999995E-2</v>
      </c>
      <c r="G613" s="52">
        <f t="shared" si="275"/>
        <v>0</v>
      </c>
      <c r="H613" s="52">
        <f t="shared" si="275"/>
        <v>4.8000000000000001E-2</v>
      </c>
      <c r="I613" s="53">
        <f t="shared" si="275"/>
        <v>8.2000000000000003E-2</v>
      </c>
      <c r="J613" s="54">
        <f t="shared" si="275"/>
        <v>0.04</v>
      </c>
      <c r="K613" s="52">
        <f t="shared" si="275"/>
        <v>0</v>
      </c>
      <c r="L613" s="52">
        <f t="shared" si="275"/>
        <v>5.6000000000000001E-2</v>
      </c>
      <c r="M613" s="52">
        <f t="shared" si="275"/>
        <v>4.2000000000000003E-2</v>
      </c>
      <c r="N613" s="54">
        <f t="shared" si="275"/>
        <v>4.1000000000000002E-2</v>
      </c>
      <c r="O613" s="52">
        <f t="shared" si="275"/>
        <v>1.7000000000000001E-2</v>
      </c>
      <c r="P613" s="52">
        <f t="shared" si="275"/>
        <v>5.8999999999999997E-2</v>
      </c>
      <c r="Q613" s="52">
        <f t="shared" si="275"/>
        <v>3.5999999999999997E-2</v>
      </c>
      <c r="Z613" s="4"/>
      <c r="AN613" s="3"/>
    </row>
    <row r="614" spans="1:41" x14ac:dyDescent="0.2">
      <c r="D614" s="189" t="s">
        <v>41</v>
      </c>
      <c r="E614" s="190"/>
      <c r="F614" s="47">
        <f t="shared" ref="F614:Q615" si="276">F606+F608+F610+F612</f>
        <v>265</v>
      </c>
      <c r="G614" s="48">
        <f t="shared" si="276"/>
        <v>24</v>
      </c>
      <c r="H614" s="48">
        <f t="shared" si="276"/>
        <v>21</v>
      </c>
      <c r="I614" s="49">
        <f t="shared" si="276"/>
        <v>220</v>
      </c>
      <c r="J614" s="50">
        <f t="shared" si="276"/>
        <v>618</v>
      </c>
      <c r="K614" s="48">
        <f t="shared" si="276"/>
        <v>66</v>
      </c>
      <c r="L614" s="48">
        <f t="shared" si="276"/>
        <v>126</v>
      </c>
      <c r="M614" s="48">
        <f t="shared" si="276"/>
        <v>426</v>
      </c>
      <c r="N614" s="50">
        <f t="shared" si="276"/>
        <v>666</v>
      </c>
      <c r="O614" s="48">
        <f t="shared" si="276"/>
        <v>60</v>
      </c>
      <c r="P614" s="48">
        <f t="shared" si="276"/>
        <v>186</v>
      </c>
      <c r="Q614" s="48">
        <f t="shared" si="276"/>
        <v>420</v>
      </c>
      <c r="Z614" s="4"/>
      <c r="AN614" s="3"/>
    </row>
    <row r="615" spans="1:41" ht="13.5" thickBot="1" x14ac:dyDescent="0.25">
      <c r="D615" s="189"/>
      <c r="E615" s="190"/>
      <c r="F615" s="57">
        <f t="shared" si="276"/>
        <v>0.99999999999999989</v>
      </c>
      <c r="G615" s="58">
        <f t="shared" si="276"/>
        <v>1</v>
      </c>
      <c r="H615" s="58">
        <f t="shared" si="276"/>
        <v>1</v>
      </c>
      <c r="I615" s="59">
        <f t="shared" si="276"/>
        <v>1.0009999999999999</v>
      </c>
      <c r="J615" s="62">
        <f t="shared" si="276"/>
        <v>0.999</v>
      </c>
      <c r="K615" s="61">
        <f t="shared" si="276"/>
        <v>1</v>
      </c>
      <c r="L615" s="61">
        <f t="shared" si="276"/>
        <v>1</v>
      </c>
      <c r="M615" s="61">
        <f t="shared" si="276"/>
        <v>1.0010000000000001</v>
      </c>
      <c r="N615" s="62">
        <f t="shared" si="276"/>
        <v>1.0009999999999999</v>
      </c>
      <c r="O615" s="61">
        <f t="shared" si="276"/>
        <v>1</v>
      </c>
      <c r="P615" s="61">
        <f t="shared" si="276"/>
        <v>1.0010000000000001</v>
      </c>
      <c r="Q615" s="61">
        <f t="shared" si="276"/>
        <v>1.002</v>
      </c>
      <c r="Z615" s="4"/>
      <c r="AN615" s="3"/>
    </row>
    <row r="616" spans="1:41" x14ac:dyDescent="0.2">
      <c r="D616" s="113"/>
      <c r="E616" s="113"/>
      <c r="F616" s="113"/>
      <c r="G616" s="44"/>
      <c r="H616" s="44"/>
      <c r="I616" s="44"/>
      <c r="J616" s="44"/>
      <c r="K616" s="44"/>
      <c r="L616" s="44"/>
      <c r="M616" s="44"/>
      <c r="N616" s="44"/>
      <c r="O616" s="63"/>
      <c r="P616" s="44"/>
      <c r="Q616" s="44"/>
      <c r="R616" s="44"/>
      <c r="S616" s="44"/>
      <c r="AN616" s="3"/>
      <c r="AO616" s="4"/>
    </row>
    <row r="617" spans="1:41" x14ac:dyDescent="0.2">
      <c r="D617" s="113"/>
      <c r="E617" s="113"/>
      <c r="F617" s="113"/>
      <c r="G617" s="44"/>
      <c r="H617" s="44"/>
      <c r="I617" s="44"/>
      <c r="J617" s="44"/>
      <c r="K617" s="44"/>
      <c r="L617" s="44"/>
      <c r="M617" s="44"/>
      <c r="N617" s="44"/>
      <c r="O617" s="63"/>
      <c r="P617" s="44"/>
      <c r="Q617" s="44"/>
      <c r="R617" s="44"/>
      <c r="S617" s="44"/>
      <c r="AN617" s="3"/>
      <c r="AO617" s="4"/>
    </row>
    <row r="618" spans="1:41" ht="12.75" customHeight="1" x14ac:dyDescent="0.2">
      <c r="A618" s="247" t="s">
        <v>137</v>
      </c>
      <c r="B618" s="247"/>
      <c r="C618" s="247"/>
      <c r="D618" s="247"/>
      <c r="E618" s="247"/>
      <c r="F618" s="247"/>
      <c r="G618" s="247"/>
      <c r="H618" s="44"/>
      <c r="I618" s="44"/>
      <c r="J618" s="44"/>
      <c r="K618" s="44"/>
      <c r="L618" s="44"/>
      <c r="M618" s="44"/>
      <c r="N618" s="44"/>
      <c r="O618" s="44"/>
      <c r="P618" s="44"/>
      <c r="Q618" s="63"/>
      <c r="R618" s="42"/>
      <c r="S618" s="42"/>
      <c r="U618" s="42"/>
      <c r="V618" s="42"/>
      <c r="AM618" s="4"/>
      <c r="AN618" s="3"/>
    </row>
    <row r="619" spans="1:41" ht="12.75" customHeight="1" x14ac:dyDescent="0.2">
      <c r="D619" s="113"/>
      <c r="E619" s="113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63"/>
      <c r="S619" s="63"/>
      <c r="U619" s="42"/>
      <c r="V619" s="42"/>
    </row>
    <row r="620" spans="1:41" ht="12.75" customHeight="1" thickBot="1" x14ac:dyDescent="0.25">
      <c r="B620" s="6" t="s">
        <v>226</v>
      </c>
      <c r="G620" s="91"/>
      <c r="W620" s="120"/>
    </row>
    <row r="621" spans="1:41" ht="12.75" customHeight="1" x14ac:dyDescent="0.2">
      <c r="D621" s="150"/>
      <c r="E621" s="151"/>
      <c r="F621" s="159" t="s">
        <v>13</v>
      </c>
      <c r="G621" s="178"/>
      <c r="H621" s="178"/>
      <c r="I621" s="179"/>
      <c r="J621" s="151" t="s">
        <v>34</v>
      </c>
      <c r="K621" s="187"/>
      <c r="L621" s="187"/>
      <c r="M621" s="188"/>
      <c r="N621" s="151" t="s">
        <v>35</v>
      </c>
      <c r="O621" s="151"/>
      <c r="P621" s="151"/>
      <c r="Q621" s="152"/>
      <c r="AJ621" s="4"/>
      <c r="AN621" s="3"/>
    </row>
    <row r="622" spans="1:41" ht="12.75" customHeight="1" x14ac:dyDescent="0.2">
      <c r="D622" s="156"/>
      <c r="E622" s="157"/>
      <c r="F622" s="133"/>
      <c r="G622" s="121" t="s">
        <v>16</v>
      </c>
      <c r="H622" s="121" t="s">
        <v>17</v>
      </c>
      <c r="I622" s="45" t="s">
        <v>18</v>
      </c>
      <c r="J622" s="15"/>
      <c r="K622" s="121" t="s">
        <v>16</v>
      </c>
      <c r="L622" s="121" t="s">
        <v>17</v>
      </c>
      <c r="M622" s="46" t="s">
        <v>18</v>
      </c>
      <c r="N622" s="15"/>
      <c r="O622" s="121" t="s">
        <v>16</v>
      </c>
      <c r="P622" s="121" t="s">
        <v>17</v>
      </c>
      <c r="Q622" s="46" t="s">
        <v>18</v>
      </c>
      <c r="AJ622" s="4"/>
      <c r="AN622" s="3"/>
    </row>
    <row r="623" spans="1:41" ht="12.75" customHeight="1" x14ac:dyDescent="0.2">
      <c r="D623" s="191" t="s">
        <v>227</v>
      </c>
      <c r="E623" s="192"/>
      <c r="F623" s="47">
        <f>G623+H623+I623</f>
        <v>221</v>
      </c>
      <c r="G623" s="48">
        <v>23</v>
      </c>
      <c r="H623" s="48">
        <v>8</v>
      </c>
      <c r="I623" s="49">
        <v>190</v>
      </c>
      <c r="J623" s="50">
        <f>K623+L623+M623</f>
        <v>469</v>
      </c>
      <c r="K623" s="48">
        <v>61</v>
      </c>
      <c r="L623" s="48">
        <v>56</v>
      </c>
      <c r="M623" s="48">
        <v>352</v>
      </c>
      <c r="N623" s="50">
        <f>O623+P623+Q623</f>
        <v>455</v>
      </c>
      <c r="O623" s="48">
        <v>54</v>
      </c>
      <c r="P623" s="48">
        <v>66</v>
      </c>
      <c r="Q623" s="48">
        <v>335</v>
      </c>
      <c r="AJ623" s="4"/>
      <c r="AN623" s="3"/>
    </row>
    <row r="624" spans="1:41" ht="12.75" customHeight="1" x14ac:dyDescent="0.2">
      <c r="D624" s="194"/>
      <c r="E624" s="195"/>
      <c r="F624" s="51">
        <f t="shared" ref="F624:Q624" si="277">ROUND(F623/(F$623+F$625),3)</f>
        <v>0.83699999999999997</v>
      </c>
      <c r="G624" s="52">
        <f t="shared" si="277"/>
        <v>0.95799999999999996</v>
      </c>
      <c r="H624" s="52">
        <f t="shared" si="277"/>
        <v>0.38100000000000001</v>
      </c>
      <c r="I624" s="53">
        <f t="shared" si="277"/>
        <v>0.86799999999999999</v>
      </c>
      <c r="J624" s="54">
        <f t="shared" si="277"/>
        <v>0.77</v>
      </c>
      <c r="K624" s="52">
        <f t="shared" si="277"/>
        <v>0.93799999999999994</v>
      </c>
      <c r="L624" s="52">
        <f t="shared" si="277"/>
        <v>0.441</v>
      </c>
      <c r="M624" s="52">
        <f t="shared" si="277"/>
        <v>0.84399999999999997</v>
      </c>
      <c r="N624" s="54">
        <f t="shared" si="277"/>
        <v>0.68899999999999995</v>
      </c>
      <c r="O624" s="52">
        <f t="shared" si="277"/>
        <v>0.91500000000000004</v>
      </c>
      <c r="P624" s="52">
        <f t="shared" si="277"/>
        <v>0.35899999999999999</v>
      </c>
      <c r="Q624" s="52">
        <f t="shared" si="277"/>
        <v>0.80300000000000005</v>
      </c>
      <c r="AJ624" s="4"/>
      <c r="AN624" s="3"/>
    </row>
    <row r="625" spans="2:40" ht="12.75" customHeight="1" x14ac:dyDescent="0.2">
      <c r="D625" s="191" t="s">
        <v>228</v>
      </c>
      <c r="E625" s="192"/>
      <c r="F625" s="47">
        <f>G625+H625+I625</f>
        <v>43</v>
      </c>
      <c r="G625" s="48">
        <v>1</v>
      </c>
      <c r="H625" s="48">
        <v>13</v>
      </c>
      <c r="I625" s="49">
        <v>29</v>
      </c>
      <c r="J625" s="50">
        <f>K625+L625+M625</f>
        <v>140</v>
      </c>
      <c r="K625" s="48">
        <v>4</v>
      </c>
      <c r="L625" s="48">
        <v>71</v>
      </c>
      <c r="M625" s="48">
        <v>65</v>
      </c>
      <c r="N625" s="50">
        <f>O625+P625+Q625</f>
        <v>205</v>
      </c>
      <c r="O625" s="48">
        <v>5</v>
      </c>
      <c r="P625" s="48">
        <v>118</v>
      </c>
      <c r="Q625" s="48">
        <v>82</v>
      </c>
      <c r="AJ625" s="4"/>
      <c r="AN625" s="3"/>
    </row>
    <row r="626" spans="2:40" ht="12.75" customHeight="1" x14ac:dyDescent="0.2">
      <c r="D626" s="194"/>
      <c r="E626" s="195"/>
      <c r="F626" s="51">
        <f t="shared" ref="F626:Q626" si="278">ROUND(F625/(F$623+F$625),3)</f>
        <v>0.16300000000000001</v>
      </c>
      <c r="G626" s="52">
        <f t="shared" si="278"/>
        <v>4.2000000000000003E-2</v>
      </c>
      <c r="H626" s="52">
        <f t="shared" si="278"/>
        <v>0.61899999999999999</v>
      </c>
      <c r="I626" s="53">
        <f t="shared" si="278"/>
        <v>0.13200000000000001</v>
      </c>
      <c r="J626" s="54">
        <f t="shared" si="278"/>
        <v>0.23</v>
      </c>
      <c r="K626" s="52">
        <f t="shared" si="278"/>
        <v>6.2E-2</v>
      </c>
      <c r="L626" s="52">
        <f t="shared" si="278"/>
        <v>0.55900000000000005</v>
      </c>
      <c r="M626" s="52">
        <f t="shared" si="278"/>
        <v>0.156</v>
      </c>
      <c r="N626" s="54">
        <f t="shared" si="278"/>
        <v>0.311</v>
      </c>
      <c r="O626" s="52">
        <f t="shared" si="278"/>
        <v>8.5000000000000006E-2</v>
      </c>
      <c r="P626" s="52">
        <f t="shared" si="278"/>
        <v>0.64100000000000001</v>
      </c>
      <c r="Q626" s="52">
        <f t="shared" si="278"/>
        <v>0.19700000000000001</v>
      </c>
      <c r="AJ626" s="4"/>
      <c r="AN626" s="3"/>
    </row>
    <row r="627" spans="2:40" ht="12.75" customHeight="1" x14ac:dyDescent="0.25">
      <c r="D627" s="189" t="s">
        <v>41</v>
      </c>
      <c r="E627" s="190"/>
      <c r="F627" s="47">
        <f t="shared" ref="F627:Q628" si="279">F623+F625</f>
        <v>264</v>
      </c>
      <c r="G627" s="48">
        <f t="shared" si="279"/>
        <v>24</v>
      </c>
      <c r="H627" s="48">
        <f t="shared" si="279"/>
        <v>21</v>
      </c>
      <c r="I627" s="49">
        <f t="shared" si="279"/>
        <v>219</v>
      </c>
      <c r="J627" s="50">
        <f t="shared" si="279"/>
        <v>609</v>
      </c>
      <c r="K627" s="48">
        <f t="shared" si="279"/>
        <v>65</v>
      </c>
      <c r="L627" s="48">
        <f t="shared" si="279"/>
        <v>127</v>
      </c>
      <c r="M627" s="48">
        <f t="shared" si="279"/>
        <v>417</v>
      </c>
      <c r="N627" s="50">
        <f t="shared" si="279"/>
        <v>660</v>
      </c>
      <c r="O627" s="48">
        <f t="shared" si="279"/>
        <v>59</v>
      </c>
      <c r="P627" s="48">
        <f t="shared" si="279"/>
        <v>184</v>
      </c>
      <c r="Q627" s="48">
        <f t="shared" si="279"/>
        <v>417</v>
      </c>
      <c r="U627"/>
      <c r="V627"/>
      <c r="W627"/>
      <c r="X627"/>
      <c r="Y627"/>
      <c r="AJ627" s="4"/>
      <c r="AN627" s="3"/>
    </row>
    <row r="628" spans="2:40" ht="12.75" customHeight="1" thickBot="1" x14ac:dyDescent="0.3">
      <c r="D628" s="189"/>
      <c r="E628" s="190"/>
      <c r="F628" s="57">
        <f t="shared" si="279"/>
        <v>1</v>
      </c>
      <c r="G628" s="58">
        <f t="shared" si="279"/>
        <v>1</v>
      </c>
      <c r="H628" s="58">
        <f t="shared" si="279"/>
        <v>1</v>
      </c>
      <c r="I628" s="59">
        <f t="shared" si="279"/>
        <v>1</v>
      </c>
      <c r="J628" s="62">
        <f t="shared" si="279"/>
        <v>1</v>
      </c>
      <c r="K628" s="61">
        <f t="shared" si="279"/>
        <v>1</v>
      </c>
      <c r="L628" s="61">
        <f t="shared" si="279"/>
        <v>1</v>
      </c>
      <c r="M628" s="61">
        <f t="shared" si="279"/>
        <v>1</v>
      </c>
      <c r="N628" s="62">
        <f t="shared" si="279"/>
        <v>1</v>
      </c>
      <c r="O628" s="61">
        <f t="shared" si="279"/>
        <v>1</v>
      </c>
      <c r="P628" s="61">
        <f t="shared" si="279"/>
        <v>1</v>
      </c>
      <c r="Q628" s="61">
        <f t="shared" si="279"/>
        <v>1</v>
      </c>
      <c r="U628"/>
      <c r="V628"/>
      <c r="W628"/>
      <c r="X628"/>
      <c r="Y628"/>
      <c r="AJ628" s="4"/>
      <c r="AN628" s="3"/>
    </row>
    <row r="629" spans="2:40" ht="12.75" customHeight="1" x14ac:dyDescent="0.2">
      <c r="D629" s="122"/>
      <c r="E629" s="122"/>
      <c r="F629" s="44"/>
      <c r="G629" s="44"/>
      <c r="H629" s="44"/>
      <c r="I629" s="44"/>
      <c r="J629" s="63"/>
      <c r="K629" s="42"/>
      <c r="W629" s="122"/>
      <c r="X629" s="100"/>
      <c r="AF629" s="4"/>
      <c r="AN629" s="3"/>
    </row>
    <row r="630" spans="2:40" ht="12.75" customHeight="1" x14ac:dyDescent="0.2">
      <c r="D630" s="122"/>
      <c r="E630" s="122"/>
      <c r="F630" s="44"/>
      <c r="G630" s="44"/>
      <c r="H630" s="44"/>
      <c r="I630" s="44"/>
      <c r="J630" s="63"/>
      <c r="K630" s="42"/>
      <c r="W630" s="122"/>
      <c r="X630" s="100"/>
      <c r="AF630" s="4"/>
      <c r="AN630" s="3"/>
    </row>
    <row r="631" spans="2:40" ht="12.75" customHeight="1" x14ac:dyDescent="0.2">
      <c r="D631" s="122"/>
      <c r="E631" s="122"/>
      <c r="F631" s="44"/>
      <c r="G631" s="44"/>
      <c r="H631" s="44"/>
      <c r="I631" s="44"/>
      <c r="J631" s="63"/>
      <c r="K631" s="42"/>
      <c r="X631" s="100"/>
      <c r="AF631" s="4"/>
      <c r="AN631" s="3"/>
    </row>
    <row r="632" spans="2:40" ht="12.75" customHeight="1" thickBot="1" x14ac:dyDescent="0.25">
      <c r="B632" s="6" t="s">
        <v>229</v>
      </c>
      <c r="G632" s="8"/>
      <c r="U632" s="42"/>
      <c r="V632" s="42"/>
    </row>
    <row r="633" spans="2:40" ht="12.75" customHeight="1" x14ac:dyDescent="0.2">
      <c r="D633" s="150"/>
      <c r="E633" s="155"/>
      <c r="F633" s="159" t="s">
        <v>13</v>
      </c>
      <c r="G633" s="178"/>
      <c r="H633" s="178"/>
      <c r="I633" s="179"/>
      <c r="J633" s="151" t="s">
        <v>34</v>
      </c>
      <c r="K633" s="187"/>
      <c r="L633" s="187"/>
      <c r="M633" s="188"/>
      <c r="N633" s="151" t="s">
        <v>35</v>
      </c>
      <c r="O633" s="151"/>
      <c r="P633" s="151"/>
      <c r="Q633" s="152"/>
      <c r="U633" s="42"/>
      <c r="V633" s="42"/>
      <c r="X633" s="42"/>
      <c r="Y633" s="42"/>
      <c r="Z633" s="42"/>
      <c r="AJ633" s="4"/>
      <c r="AN633" s="3"/>
    </row>
    <row r="634" spans="2:40" ht="12.75" customHeight="1" x14ac:dyDescent="0.2">
      <c r="D634" s="156"/>
      <c r="E634" s="158"/>
      <c r="F634" s="133"/>
      <c r="G634" s="121" t="s">
        <v>16</v>
      </c>
      <c r="H634" s="121" t="s">
        <v>17</v>
      </c>
      <c r="I634" s="45" t="s">
        <v>18</v>
      </c>
      <c r="J634" s="15"/>
      <c r="K634" s="121" t="s">
        <v>16</v>
      </c>
      <c r="L634" s="121" t="s">
        <v>17</v>
      </c>
      <c r="M634" s="46" t="s">
        <v>18</v>
      </c>
      <c r="N634" s="15"/>
      <c r="O634" s="121" t="s">
        <v>16</v>
      </c>
      <c r="P634" s="121" t="s">
        <v>17</v>
      </c>
      <c r="Q634" s="46" t="s">
        <v>18</v>
      </c>
      <c r="U634" s="42"/>
      <c r="V634" s="42"/>
      <c r="X634" s="42"/>
      <c r="Y634" s="42"/>
      <c r="Z634" s="42"/>
      <c r="AJ634" s="4"/>
      <c r="AN634" s="3"/>
    </row>
    <row r="635" spans="2:40" ht="12.75" customHeight="1" x14ac:dyDescent="0.2">
      <c r="D635" s="166" t="s">
        <v>146</v>
      </c>
      <c r="E635" s="167"/>
      <c r="F635" s="47">
        <f>G635+H635+I635</f>
        <v>1</v>
      </c>
      <c r="G635" s="48">
        <v>0</v>
      </c>
      <c r="H635" s="48">
        <v>1</v>
      </c>
      <c r="I635" s="49">
        <v>0</v>
      </c>
      <c r="J635" s="50">
        <f>K635+L635+M635</f>
        <v>3</v>
      </c>
      <c r="K635" s="48">
        <v>1</v>
      </c>
      <c r="L635" s="48">
        <v>2</v>
      </c>
      <c r="M635" s="48">
        <v>0</v>
      </c>
      <c r="N635" s="50">
        <f>O635+P635+Q635</f>
        <v>1</v>
      </c>
      <c r="O635" s="48">
        <v>0</v>
      </c>
      <c r="P635" s="48">
        <v>0</v>
      </c>
      <c r="Q635" s="48">
        <v>1</v>
      </c>
      <c r="U635" s="42"/>
      <c r="V635" s="42"/>
      <c r="X635" s="122"/>
      <c r="Y635" s="122"/>
      <c r="Z635" s="123"/>
      <c r="AJ635" s="4"/>
      <c r="AN635" s="3"/>
    </row>
    <row r="636" spans="2:40" ht="12.75" customHeight="1" x14ac:dyDescent="0.2">
      <c r="D636" s="168"/>
      <c r="E636" s="169"/>
      <c r="F636" s="51">
        <f t="shared" ref="F636:Q636" si="280">ROUND(F635/(F$635+F$637+F$639+F$641+F$643),3)</f>
        <v>5.0000000000000001E-3</v>
      </c>
      <c r="G636" s="52">
        <f t="shared" si="280"/>
        <v>0</v>
      </c>
      <c r="H636" s="52">
        <f t="shared" si="280"/>
        <v>0.125</v>
      </c>
      <c r="I636" s="53">
        <f t="shared" si="280"/>
        <v>0</v>
      </c>
      <c r="J636" s="54">
        <f t="shared" si="280"/>
        <v>6.0000000000000001E-3</v>
      </c>
      <c r="K636" s="52">
        <f t="shared" si="280"/>
        <v>1.7000000000000001E-2</v>
      </c>
      <c r="L636" s="52">
        <f t="shared" si="280"/>
        <v>3.5999999999999997E-2</v>
      </c>
      <c r="M636" s="52">
        <f t="shared" si="280"/>
        <v>0</v>
      </c>
      <c r="N636" s="54">
        <f t="shared" si="280"/>
        <v>2E-3</v>
      </c>
      <c r="O636" s="52">
        <f t="shared" si="280"/>
        <v>0</v>
      </c>
      <c r="P636" s="52">
        <f t="shared" si="280"/>
        <v>0</v>
      </c>
      <c r="Q636" s="52">
        <f t="shared" si="280"/>
        <v>3.0000000000000001E-3</v>
      </c>
      <c r="Z636" s="123"/>
      <c r="AJ636" s="4"/>
      <c r="AN636" s="3"/>
    </row>
    <row r="637" spans="2:40" ht="12.75" customHeight="1" x14ac:dyDescent="0.2">
      <c r="D637" s="166" t="s">
        <v>147</v>
      </c>
      <c r="E637" s="167"/>
      <c r="F637" s="47">
        <f>G637+H637+I637</f>
        <v>10</v>
      </c>
      <c r="G637" s="48">
        <v>0</v>
      </c>
      <c r="H637" s="48">
        <v>1</v>
      </c>
      <c r="I637" s="49">
        <v>9</v>
      </c>
      <c r="J637" s="50">
        <f>K637+L637+M637</f>
        <v>22</v>
      </c>
      <c r="K637" s="48">
        <v>2</v>
      </c>
      <c r="L637" s="48">
        <v>7</v>
      </c>
      <c r="M637" s="48">
        <v>13</v>
      </c>
      <c r="N637" s="50">
        <f>O637+P637+Q637</f>
        <v>17</v>
      </c>
      <c r="O637" s="48">
        <v>2</v>
      </c>
      <c r="P637" s="48">
        <v>7</v>
      </c>
      <c r="Q637" s="48">
        <v>8</v>
      </c>
      <c r="Z637" s="123"/>
      <c r="AJ637" s="4"/>
      <c r="AN637" s="3"/>
    </row>
    <row r="638" spans="2:40" ht="12.75" customHeight="1" x14ac:dyDescent="0.2">
      <c r="D638" s="168"/>
      <c r="E638" s="169"/>
      <c r="F638" s="51">
        <f t="shared" ref="F638:Q638" si="281">ROUND(F637/(F$635+F$637+F$639+F$641+F$643),3)</f>
        <v>4.5999999999999999E-2</v>
      </c>
      <c r="G638" s="52">
        <f t="shared" si="281"/>
        <v>0</v>
      </c>
      <c r="H638" s="52">
        <f t="shared" si="281"/>
        <v>0.125</v>
      </c>
      <c r="I638" s="53">
        <f t="shared" si="281"/>
        <v>4.8000000000000001E-2</v>
      </c>
      <c r="J638" s="54">
        <f t="shared" si="281"/>
        <v>4.7E-2</v>
      </c>
      <c r="K638" s="52">
        <f t="shared" si="281"/>
        <v>3.3000000000000002E-2</v>
      </c>
      <c r="L638" s="52">
        <f t="shared" si="281"/>
        <v>0.125</v>
      </c>
      <c r="M638" s="52">
        <f t="shared" si="281"/>
        <v>3.6999999999999998E-2</v>
      </c>
      <c r="N638" s="54">
        <f t="shared" si="281"/>
        <v>3.9E-2</v>
      </c>
      <c r="O638" s="52">
        <f t="shared" si="281"/>
        <v>3.6999999999999998E-2</v>
      </c>
      <c r="P638" s="52">
        <f t="shared" si="281"/>
        <v>0.111</v>
      </c>
      <c r="Q638" s="52">
        <f t="shared" si="281"/>
        <v>2.5000000000000001E-2</v>
      </c>
      <c r="Z638" s="56"/>
      <c r="AJ638" s="4"/>
      <c r="AN638" s="3"/>
    </row>
    <row r="639" spans="2:40" ht="12.75" customHeight="1" x14ac:dyDescent="0.2">
      <c r="D639" s="166" t="s">
        <v>148</v>
      </c>
      <c r="E639" s="167"/>
      <c r="F639" s="47">
        <f>G639+H639+I639</f>
        <v>58</v>
      </c>
      <c r="G639" s="48">
        <v>3</v>
      </c>
      <c r="H639" s="48">
        <v>2</v>
      </c>
      <c r="I639" s="49">
        <v>53</v>
      </c>
      <c r="J639" s="50">
        <f>K639+L639+M639</f>
        <v>159</v>
      </c>
      <c r="K639" s="48">
        <v>16</v>
      </c>
      <c r="L639" s="48">
        <v>25</v>
      </c>
      <c r="M639" s="48">
        <v>118</v>
      </c>
      <c r="N639" s="50">
        <f>O639+P639+Q639</f>
        <v>143</v>
      </c>
      <c r="O639" s="48">
        <v>11</v>
      </c>
      <c r="P639" s="48">
        <v>38</v>
      </c>
      <c r="Q639" s="48">
        <v>94</v>
      </c>
      <c r="Z639" s="44"/>
      <c r="AJ639" s="4"/>
      <c r="AN639" s="3"/>
    </row>
    <row r="640" spans="2:40" ht="12.75" customHeight="1" x14ac:dyDescent="0.2">
      <c r="D640" s="168"/>
      <c r="E640" s="169"/>
      <c r="F640" s="51">
        <f t="shared" ref="F640:Q640" si="282">ROUND(F639/(F$635+F$637+F$639+F$641+F$643),3)</f>
        <v>0.26500000000000001</v>
      </c>
      <c r="G640" s="52">
        <f t="shared" si="282"/>
        <v>0.13</v>
      </c>
      <c r="H640" s="52">
        <f t="shared" si="282"/>
        <v>0.25</v>
      </c>
      <c r="I640" s="53">
        <f t="shared" si="282"/>
        <v>0.28199999999999997</v>
      </c>
      <c r="J640" s="54">
        <f t="shared" si="282"/>
        <v>0.34200000000000003</v>
      </c>
      <c r="K640" s="52">
        <f t="shared" si="282"/>
        <v>0.26700000000000002</v>
      </c>
      <c r="L640" s="52">
        <f t="shared" si="282"/>
        <v>0.44600000000000001</v>
      </c>
      <c r="M640" s="52">
        <f t="shared" si="282"/>
        <v>0.33800000000000002</v>
      </c>
      <c r="N640" s="54">
        <f t="shared" si="282"/>
        <v>0.32400000000000001</v>
      </c>
      <c r="O640" s="52">
        <f t="shared" si="282"/>
        <v>0.20399999999999999</v>
      </c>
      <c r="P640" s="52">
        <f t="shared" si="282"/>
        <v>0.60299999999999998</v>
      </c>
      <c r="Q640" s="52">
        <f t="shared" si="282"/>
        <v>0.28999999999999998</v>
      </c>
      <c r="Z640" s="56"/>
      <c r="AJ640" s="4"/>
      <c r="AN640" s="3"/>
    </row>
    <row r="641" spans="2:44" ht="12.75" customHeight="1" x14ac:dyDescent="0.2">
      <c r="D641" s="166" t="s">
        <v>149</v>
      </c>
      <c r="E641" s="167"/>
      <c r="F641" s="47">
        <f>G641+H641+I641</f>
        <v>34</v>
      </c>
      <c r="G641" s="48">
        <v>6</v>
      </c>
      <c r="H641" s="48">
        <v>2</v>
      </c>
      <c r="I641" s="49">
        <v>26</v>
      </c>
      <c r="J641" s="50">
        <f>K641+L641+M641</f>
        <v>85</v>
      </c>
      <c r="K641" s="48">
        <v>15</v>
      </c>
      <c r="L641" s="48">
        <v>8</v>
      </c>
      <c r="M641" s="48">
        <v>62</v>
      </c>
      <c r="N641" s="50">
        <f>O641+P641+Q641</f>
        <v>92</v>
      </c>
      <c r="O641" s="48">
        <v>10</v>
      </c>
      <c r="P641" s="48">
        <v>9</v>
      </c>
      <c r="Q641" s="48">
        <v>73</v>
      </c>
      <c r="Z641" s="44"/>
      <c r="AJ641" s="4"/>
      <c r="AN641" s="3"/>
    </row>
    <row r="642" spans="2:44" x14ac:dyDescent="0.2">
      <c r="D642" s="168"/>
      <c r="E642" s="169"/>
      <c r="F642" s="51">
        <f t="shared" ref="F642:Q642" si="283">ROUND(F641/(F$635+F$637+F$639+F$641+F$643),3)</f>
        <v>0.155</v>
      </c>
      <c r="G642" s="52">
        <f t="shared" si="283"/>
        <v>0.26100000000000001</v>
      </c>
      <c r="H642" s="52">
        <f t="shared" si="283"/>
        <v>0.25</v>
      </c>
      <c r="I642" s="53">
        <f t="shared" si="283"/>
        <v>0.13800000000000001</v>
      </c>
      <c r="J642" s="54">
        <f t="shared" si="283"/>
        <v>0.183</v>
      </c>
      <c r="K642" s="52">
        <f t="shared" si="283"/>
        <v>0.25</v>
      </c>
      <c r="L642" s="52">
        <f t="shared" si="283"/>
        <v>0.14299999999999999</v>
      </c>
      <c r="M642" s="52">
        <f t="shared" si="283"/>
        <v>0.17799999999999999</v>
      </c>
      <c r="N642" s="54">
        <f t="shared" si="283"/>
        <v>0.20899999999999999</v>
      </c>
      <c r="O642" s="52">
        <f t="shared" si="283"/>
        <v>0.185</v>
      </c>
      <c r="P642" s="52">
        <f t="shared" si="283"/>
        <v>0.14299999999999999</v>
      </c>
      <c r="Q642" s="52">
        <f t="shared" si="283"/>
        <v>0.22500000000000001</v>
      </c>
      <c r="Z642" s="56"/>
      <c r="AJ642" s="4"/>
      <c r="AN642" s="3"/>
    </row>
    <row r="643" spans="2:44" x14ac:dyDescent="0.2">
      <c r="D643" s="166" t="s">
        <v>150</v>
      </c>
      <c r="E643" s="167"/>
      <c r="F643" s="47">
        <f>G643+H643+I643</f>
        <v>116</v>
      </c>
      <c r="G643" s="48">
        <v>14</v>
      </c>
      <c r="H643" s="48">
        <v>2</v>
      </c>
      <c r="I643" s="49">
        <v>100</v>
      </c>
      <c r="J643" s="50">
        <f>K643+L643+M643</f>
        <v>196</v>
      </c>
      <c r="K643" s="48">
        <v>26</v>
      </c>
      <c r="L643" s="48">
        <v>14</v>
      </c>
      <c r="M643" s="48">
        <v>156</v>
      </c>
      <c r="N643" s="50">
        <f>O643+P643+Q643</f>
        <v>188</v>
      </c>
      <c r="O643" s="48">
        <v>31</v>
      </c>
      <c r="P643" s="48">
        <v>9</v>
      </c>
      <c r="Q643" s="48">
        <v>148</v>
      </c>
      <c r="Z643" s="44"/>
      <c r="AJ643" s="4"/>
      <c r="AN643" s="3"/>
    </row>
    <row r="644" spans="2:44" x14ac:dyDescent="0.2">
      <c r="D644" s="168"/>
      <c r="E644" s="169"/>
      <c r="F644" s="51">
        <f>ROUND(F643/(F$635+F$637+F$639+F$641+F$643),3)</f>
        <v>0.53</v>
      </c>
      <c r="G644" s="52">
        <f>ROUND(G643/(G$635+G$637+G$639+G$641+G$643),3)</f>
        <v>0.60899999999999999</v>
      </c>
      <c r="H644" s="52">
        <f>ROUND(H643/(H$635+H$637+H$639+H$641+H$643),3)+0.001</f>
        <v>0.251</v>
      </c>
      <c r="I644" s="53">
        <f>ROUND(I643/(I$635+I$637+I$639+I$641+I$643),3)</f>
        <v>0.53200000000000003</v>
      </c>
      <c r="J644" s="54">
        <f>ROUND(J643/(J$635+J$637+J$639+J$641+J$643),3)</f>
        <v>0.42199999999999999</v>
      </c>
      <c r="K644" s="52">
        <f>ROUND(K643/(K$635+K$637+K$639+K$641+K$643),3)</f>
        <v>0.433</v>
      </c>
      <c r="L644" s="52">
        <f>ROUND(L643/(L$635+L$637+L$639+L$641+L$643),3)+0.001</f>
        <v>0.251</v>
      </c>
      <c r="M644" s="52">
        <f>ROUND(M643/(M$635+M$637+M$639+M$641+M$643),3)</f>
        <v>0.44700000000000001</v>
      </c>
      <c r="N644" s="54">
        <f>ROUND(N643/(N$635+N$637+N$639+N$641+N$643),3)</f>
        <v>0.42599999999999999</v>
      </c>
      <c r="O644" s="52">
        <f>ROUND(O643/(O$635+O$637+O$639+O$641+O$643),3)</f>
        <v>0.57399999999999995</v>
      </c>
      <c r="P644" s="52">
        <f>ROUND(P643/(P$635+P$637+P$639+P$641+P$643),3)+0.001</f>
        <v>0.14399999999999999</v>
      </c>
      <c r="Q644" s="52">
        <f>ROUND(Q643/(Q$635+Q$637+Q$639+Q$641+Q$643),3)</f>
        <v>0.45700000000000002</v>
      </c>
      <c r="Z644" s="56"/>
      <c r="AJ644" s="4"/>
      <c r="AN644" s="3"/>
    </row>
    <row r="645" spans="2:44" ht="12.75" customHeight="1" x14ac:dyDescent="0.2">
      <c r="D645" s="150" t="s">
        <v>41</v>
      </c>
      <c r="E645" s="155"/>
      <c r="F645" s="47">
        <f t="shared" ref="F645:Q646" si="284">F635+F637+F639+F641+F643</f>
        <v>219</v>
      </c>
      <c r="G645" s="48">
        <f t="shared" si="284"/>
        <v>23</v>
      </c>
      <c r="H645" s="48">
        <f t="shared" si="284"/>
        <v>8</v>
      </c>
      <c r="I645" s="49">
        <f t="shared" si="284"/>
        <v>188</v>
      </c>
      <c r="J645" s="50">
        <f t="shared" si="284"/>
        <v>465</v>
      </c>
      <c r="K645" s="48">
        <f t="shared" si="284"/>
        <v>60</v>
      </c>
      <c r="L645" s="48">
        <f t="shared" si="284"/>
        <v>56</v>
      </c>
      <c r="M645" s="48">
        <f t="shared" si="284"/>
        <v>349</v>
      </c>
      <c r="N645" s="50">
        <f t="shared" si="284"/>
        <v>441</v>
      </c>
      <c r="O645" s="48">
        <f t="shared" si="284"/>
        <v>54</v>
      </c>
      <c r="P645" s="48">
        <f t="shared" si="284"/>
        <v>63</v>
      </c>
      <c r="Q645" s="48">
        <f t="shared" si="284"/>
        <v>324</v>
      </c>
      <c r="R645" s="44"/>
      <c r="S645" s="44"/>
      <c r="T645" s="44"/>
      <c r="X645" s="120"/>
      <c r="Y645" s="44"/>
      <c r="Z645" s="44"/>
      <c r="AA645" s="204"/>
      <c r="AB645" s="204"/>
      <c r="AC645" s="204"/>
      <c r="AD645" s="204"/>
      <c r="AE645" s="204"/>
      <c r="AF645" s="204"/>
      <c r="AN645" s="3"/>
      <c r="AR645" s="4"/>
    </row>
    <row r="646" spans="2:44" ht="12.75" customHeight="1" thickBot="1" x14ac:dyDescent="0.25">
      <c r="D646" s="156"/>
      <c r="E646" s="158"/>
      <c r="F646" s="57">
        <f t="shared" si="284"/>
        <v>1.0009999999999999</v>
      </c>
      <c r="G646" s="58">
        <f t="shared" si="284"/>
        <v>1</v>
      </c>
      <c r="H646" s="58">
        <f t="shared" si="284"/>
        <v>1.0009999999999999</v>
      </c>
      <c r="I646" s="59">
        <f t="shared" si="284"/>
        <v>1</v>
      </c>
      <c r="J646" s="62">
        <f t="shared" si="284"/>
        <v>1</v>
      </c>
      <c r="K646" s="61">
        <f t="shared" si="284"/>
        <v>1</v>
      </c>
      <c r="L646" s="61">
        <f t="shared" si="284"/>
        <v>1.0009999999999999</v>
      </c>
      <c r="M646" s="61">
        <f t="shared" si="284"/>
        <v>1</v>
      </c>
      <c r="N646" s="62">
        <f t="shared" si="284"/>
        <v>1</v>
      </c>
      <c r="O646" s="61">
        <f t="shared" si="284"/>
        <v>1</v>
      </c>
      <c r="P646" s="61">
        <f t="shared" si="284"/>
        <v>1.0009999999999999</v>
      </c>
      <c r="Q646" s="61">
        <f t="shared" si="284"/>
        <v>1</v>
      </c>
      <c r="R646" s="44"/>
      <c r="S646" s="44"/>
      <c r="T646" s="44"/>
      <c r="X646" s="120"/>
      <c r="Y646" s="56"/>
      <c r="Z646" s="56"/>
      <c r="AA646" s="204"/>
      <c r="AB646" s="204"/>
      <c r="AC646" s="122"/>
      <c r="AD646" s="123"/>
      <c r="AE646" s="123"/>
      <c r="AF646" s="123"/>
      <c r="AN646" s="3"/>
      <c r="AR646" s="4"/>
    </row>
    <row r="647" spans="2:44" x14ac:dyDescent="0.2">
      <c r="D647" s="122"/>
      <c r="E647" s="122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63"/>
      <c r="S647" s="63"/>
      <c r="T647" s="42"/>
      <c r="X647" s="120"/>
      <c r="Y647" s="44"/>
      <c r="Z647" s="44"/>
      <c r="AA647" s="123"/>
      <c r="AB647" s="123"/>
    </row>
    <row r="648" spans="2:44" x14ac:dyDescent="0.2">
      <c r="D648" s="122"/>
      <c r="E648" s="122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63"/>
      <c r="S648" s="63"/>
      <c r="T648" s="42"/>
      <c r="X648" s="120"/>
      <c r="Y648" s="56"/>
      <c r="Z648" s="56"/>
      <c r="AA648" s="123"/>
      <c r="AB648" s="123"/>
    </row>
    <row r="649" spans="2:44" ht="9.75" customHeight="1" x14ac:dyDescent="0.2">
      <c r="D649" s="122"/>
      <c r="E649" s="122"/>
      <c r="F649" s="63"/>
      <c r="G649" s="63"/>
      <c r="H649" s="63"/>
      <c r="I649" s="63"/>
      <c r="J649" s="44"/>
      <c r="K649" s="44"/>
      <c r="L649" s="44"/>
      <c r="M649" s="44"/>
      <c r="N649" s="44"/>
      <c r="O649" s="44"/>
      <c r="P649" s="44"/>
      <c r="Q649" s="44"/>
      <c r="R649" s="63"/>
      <c r="S649" s="63"/>
      <c r="T649" s="42"/>
    </row>
    <row r="650" spans="2:44" ht="12.75" customHeight="1" thickBot="1" x14ac:dyDescent="0.25">
      <c r="B650" s="6" t="s">
        <v>230</v>
      </c>
      <c r="G650" s="8"/>
    </row>
    <row r="651" spans="2:44" ht="12.75" customHeight="1" x14ac:dyDescent="0.25">
      <c r="D651" s="79"/>
      <c r="E651" s="80"/>
      <c r="F651" s="80"/>
      <c r="G651" s="159" t="s">
        <v>13</v>
      </c>
      <c r="H651" s="160"/>
      <c r="I651" s="160"/>
      <c r="J651" s="161"/>
      <c r="K651" s="151" t="s">
        <v>34</v>
      </c>
      <c r="L651" s="151"/>
      <c r="M651" s="151"/>
      <c r="N651" s="152"/>
      <c r="O651" s="151" t="s">
        <v>35</v>
      </c>
      <c r="P651" s="151"/>
      <c r="Q651" s="151"/>
      <c r="R651" s="152"/>
      <c r="Z651" s="56"/>
      <c r="AG651" s="204"/>
      <c r="AH651" s="204"/>
      <c r="AI651" s="204"/>
      <c r="AJ651" s="204"/>
      <c r="AK651" s="204"/>
      <c r="AL651" s="204"/>
      <c r="AN651" s="3"/>
    </row>
    <row r="652" spans="2:44" ht="12.75" customHeight="1" x14ac:dyDescent="0.25">
      <c r="D652" s="118"/>
      <c r="E652" s="119"/>
      <c r="F652" s="119"/>
      <c r="G652" s="133"/>
      <c r="H652" s="121" t="s">
        <v>16</v>
      </c>
      <c r="I652" s="121" t="s">
        <v>17</v>
      </c>
      <c r="J652" s="45" t="s">
        <v>18</v>
      </c>
      <c r="K652" s="15"/>
      <c r="L652" s="121" t="s">
        <v>16</v>
      </c>
      <c r="M652" s="121" t="s">
        <v>17</v>
      </c>
      <c r="N652" s="46" t="s">
        <v>18</v>
      </c>
      <c r="O652" s="15"/>
      <c r="P652" s="121" t="s">
        <v>16</v>
      </c>
      <c r="Q652" s="121" t="s">
        <v>17</v>
      </c>
      <c r="R652" s="46" t="s">
        <v>18</v>
      </c>
      <c r="AD652" s="122"/>
      <c r="AE652" s="122"/>
      <c r="AF652" s="122"/>
      <c r="AG652" s="122"/>
      <c r="AH652" s="122"/>
      <c r="AI652" s="122"/>
      <c r="AJ652" s="123"/>
      <c r="AK652" s="123"/>
      <c r="AL652" s="123"/>
      <c r="AN652" s="3"/>
    </row>
    <row r="653" spans="2:44" ht="12.75" customHeight="1" x14ac:dyDescent="0.25">
      <c r="D653" s="146" t="s">
        <v>138</v>
      </c>
      <c r="E653" s="147"/>
      <c r="F653" s="147"/>
      <c r="G653" s="47">
        <f>H653+I653+J653</f>
        <v>6</v>
      </c>
      <c r="H653" s="48">
        <v>0</v>
      </c>
      <c r="I653" s="48">
        <v>3</v>
      </c>
      <c r="J653" s="49">
        <v>3</v>
      </c>
      <c r="K653" s="50">
        <f>L653+M653+N653</f>
        <v>80</v>
      </c>
      <c r="L653" s="48">
        <v>1</v>
      </c>
      <c r="M653" s="48">
        <v>44</v>
      </c>
      <c r="N653" s="48">
        <v>35</v>
      </c>
      <c r="O653" s="50">
        <f>P653+Q653+R653</f>
        <v>106</v>
      </c>
      <c r="P653" s="48">
        <f>0+1+0</f>
        <v>1</v>
      </c>
      <c r="Q653" s="48">
        <f>31+24+14</f>
        <v>69</v>
      </c>
      <c r="R653" s="48">
        <f>21+8+7</f>
        <v>36</v>
      </c>
      <c r="AD653" s="145"/>
      <c r="AE653" s="145"/>
      <c r="AF653" s="145"/>
      <c r="AG653" s="139"/>
      <c r="AH653" s="139"/>
      <c r="AI653" s="56"/>
      <c r="AJ653" s="56"/>
      <c r="AK653" s="56"/>
      <c r="AL653" s="56"/>
      <c r="AN653" s="3"/>
    </row>
    <row r="654" spans="2:44" ht="12.75" customHeight="1" x14ac:dyDescent="0.25">
      <c r="D654" s="148"/>
      <c r="E654" s="149"/>
      <c r="F654" s="149"/>
      <c r="G654" s="51">
        <f t="shared" ref="G654:R654" si="285">ROUND(G653/(G$653++G$655+G$659+G$657+G$661+G$663+G$665+G$667+G$669),3)</f>
        <v>0.14000000000000001</v>
      </c>
      <c r="H654" s="52">
        <f t="shared" si="285"/>
        <v>0</v>
      </c>
      <c r="I654" s="52">
        <f t="shared" si="285"/>
        <v>0.23100000000000001</v>
      </c>
      <c r="J654" s="53">
        <f t="shared" si="285"/>
        <v>0.10299999999999999</v>
      </c>
      <c r="K654" s="54">
        <f t="shared" si="285"/>
        <v>0.21299999999999999</v>
      </c>
      <c r="L654" s="52">
        <f t="shared" si="285"/>
        <v>0.16700000000000001</v>
      </c>
      <c r="M654" s="52">
        <f t="shared" si="285"/>
        <v>0.218</v>
      </c>
      <c r="N654" s="52">
        <f t="shared" si="285"/>
        <v>0.21</v>
      </c>
      <c r="O654" s="54">
        <f t="shared" si="285"/>
        <v>0.2</v>
      </c>
      <c r="P654" s="52">
        <f t="shared" si="285"/>
        <v>7.6999999999999999E-2</v>
      </c>
      <c r="Q654" s="52">
        <f t="shared" si="285"/>
        <v>0.216</v>
      </c>
      <c r="R654" s="52">
        <f t="shared" si="285"/>
        <v>0.182</v>
      </c>
      <c r="AD654" s="145"/>
      <c r="AE654" s="145"/>
      <c r="AF654" s="145"/>
      <c r="AG654" s="139"/>
      <c r="AH654" s="139"/>
      <c r="AI654" s="44"/>
      <c r="AJ654" s="44"/>
      <c r="AK654" s="44"/>
      <c r="AL654" s="44"/>
      <c r="AN654" s="3"/>
    </row>
    <row r="655" spans="2:44" ht="12.75" customHeight="1" x14ac:dyDescent="0.25">
      <c r="D655" s="146" t="s">
        <v>139</v>
      </c>
      <c r="E655" s="147"/>
      <c r="F655" s="147"/>
      <c r="G655" s="47">
        <f>H655+I655+J655</f>
        <v>4</v>
      </c>
      <c r="H655" s="48">
        <v>0</v>
      </c>
      <c r="I655" s="48">
        <v>3</v>
      </c>
      <c r="J655" s="49">
        <v>1</v>
      </c>
      <c r="K655" s="50">
        <f>L655+M655+N655</f>
        <v>57</v>
      </c>
      <c r="L655" s="48">
        <v>1</v>
      </c>
      <c r="M655" s="48">
        <v>33</v>
      </c>
      <c r="N655" s="48">
        <v>23</v>
      </c>
      <c r="O655" s="50">
        <f>P655+Q655+R655</f>
        <v>93</v>
      </c>
      <c r="P655" s="48">
        <f>1+1+0</f>
        <v>2</v>
      </c>
      <c r="Q655" s="48">
        <f>20+16+26</f>
        <v>62</v>
      </c>
      <c r="R655" s="48">
        <f>6+11+12</f>
        <v>29</v>
      </c>
      <c r="AD655" s="145"/>
      <c r="AE655" s="145"/>
      <c r="AF655" s="145"/>
      <c r="AG655" s="139"/>
      <c r="AH655" s="139"/>
      <c r="AI655" s="56"/>
      <c r="AJ655" s="56"/>
      <c r="AK655" s="56"/>
      <c r="AL655" s="56"/>
      <c r="AN655" s="3"/>
    </row>
    <row r="656" spans="2:44" ht="12.75" customHeight="1" x14ac:dyDescent="0.25">
      <c r="D656" s="148"/>
      <c r="E656" s="149"/>
      <c r="F656" s="149"/>
      <c r="G656" s="51">
        <f t="shared" ref="G656:R656" si="286">ROUND(G655/(G$653++G$655+G$659+G$657+G$661+G$663+G$665+G$667+G$669),3)</f>
        <v>9.2999999999999999E-2</v>
      </c>
      <c r="H656" s="52">
        <f t="shared" si="286"/>
        <v>0</v>
      </c>
      <c r="I656" s="52">
        <f t="shared" si="286"/>
        <v>0.23100000000000001</v>
      </c>
      <c r="J656" s="53">
        <f t="shared" si="286"/>
        <v>3.4000000000000002E-2</v>
      </c>
      <c r="K656" s="54">
        <f t="shared" si="286"/>
        <v>0.152</v>
      </c>
      <c r="L656" s="52">
        <f t="shared" si="286"/>
        <v>0.16700000000000001</v>
      </c>
      <c r="M656" s="52">
        <f t="shared" si="286"/>
        <v>0.16300000000000001</v>
      </c>
      <c r="N656" s="52">
        <f t="shared" si="286"/>
        <v>0.13800000000000001</v>
      </c>
      <c r="O656" s="54">
        <f t="shared" si="286"/>
        <v>0.17499999999999999</v>
      </c>
      <c r="P656" s="52">
        <f t="shared" si="286"/>
        <v>0.154</v>
      </c>
      <c r="Q656" s="52">
        <f t="shared" si="286"/>
        <v>0.19400000000000001</v>
      </c>
      <c r="R656" s="52">
        <f t="shared" si="286"/>
        <v>0.14599999999999999</v>
      </c>
      <c r="AD656" s="145"/>
      <c r="AE656" s="145"/>
      <c r="AF656" s="145"/>
      <c r="AG656" s="139"/>
      <c r="AH656" s="139"/>
      <c r="AI656" s="44"/>
      <c r="AJ656" s="44"/>
      <c r="AK656" s="44"/>
      <c r="AL656" s="44"/>
      <c r="AN656" s="3"/>
    </row>
    <row r="657" spans="4:40" ht="12.75" customHeight="1" x14ac:dyDescent="0.25">
      <c r="D657" s="146" t="s">
        <v>140</v>
      </c>
      <c r="E657" s="147"/>
      <c r="F657" s="147"/>
      <c r="G657" s="47">
        <f>H657+I657+J657</f>
        <v>3</v>
      </c>
      <c r="H657" s="48">
        <v>1</v>
      </c>
      <c r="I657" s="48">
        <v>0</v>
      </c>
      <c r="J657" s="49">
        <v>2</v>
      </c>
      <c r="K657" s="50">
        <f>L657+M657+N657</f>
        <v>53</v>
      </c>
      <c r="L657" s="48">
        <v>1</v>
      </c>
      <c r="M657" s="48">
        <v>36</v>
      </c>
      <c r="N657" s="48">
        <v>16</v>
      </c>
      <c r="O657" s="50">
        <f>P657+Q657+R657</f>
        <v>81</v>
      </c>
      <c r="P657" s="48">
        <f>1+1+1</f>
        <v>3</v>
      </c>
      <c r="Q657" s="48">
        <f>12+16+23</f>
        <v>51</v>
      </c>
      <c r="R657" s="48">
        <f>9+8+10</f>
        <v>27</v>
      </c>
      <c r="AD657" s="145"/>
      <c r="AE657" s="145"/>
      <c r="AF657" s="145"/>
      <c r="AG657" s="139"/>
      <c r="AH657" s="139"/>
      <c r="AI657" s="56"/>
      <c r="AJ657" s="56"/>
      <c r="AK657" s="56"/>
      <c r="AL657" s="56"/>
      <c r="AN657" s="3"/>
    </row>
    <row r="658" spans="4:40" ht="12.75" customHeight="1" x14ac:dyDescent="0.25">
      <c r="D658" s="148"/>
      <c r="E658" s="149"/>
      <c r="F658" s="149"/>
      <c r="G658" s="51">
        <f t="shared" ref="G658:R658" si="287">ROUND(G657/(G$653++G$655+G$659+G$657+G$661+G$663+G$665+G$667+G$669),3)</f>
        <v>7.0000000000000007E-2</v>
      </c>
      <c r="H658" s="61">
        <f t="shared" si="287"/>
        <v>1</v>
      </c>
      <c r="I658" s="52">
        <f t="shared" si="287"/>
        <v>0</v>
      </c>
      <c r="J658" s="53">
        <f t="shared" si="287"/>
        <v>6.9000000000000006E-2</v>
      </c>
      <c r="K658" s="54">
        <f t="shared" si="287"/>
        <v>0.14099999999999999</v>
      </c>
      <c r="L658" s="52">
        <f t="shared" si="287"/>
        <v>0.16700000000000001</v>
      </c>
      <c r="M658" s="52">
        <f t="shared" si="287"/>
        <v>0.17799999999999999</v>
      </c>
      <c r="N658" s="52">
        <f t="shared" si="287"/>
        <v>9.6000000000000002E-2</v>
      </c>
      <c r="O658" s="54">
        <f t="shared" si="287"/>
        <v>0.153</v>
      </c>
      <c r="P658" s="52">
        <f t="shared" si="287"/>
        <v>0.23100000000000001</v>
      </c>
      <c r="Q658" s="52">
        <f t="shared" si="287"/>
        <v>0.16</v>
      </c>
      <c r="R658" s="52">
        <f t="shared" si="287"/>
        <v>0.13600000000000001</v>
      </c>
      <c r="AD658" s="145"/>
      <c r="AE658" s="145"/>
      <c r="AF658" s="145"/>
      <c r="AG658" s="139"/>
      <c r="AH658" s="139"/>
      <c r="AI658" s="44"/>
      <c r="AJ658" s="44"/>
      <c r="AK658" s="44"/>
      <c r="AL658" s="44"/>
      <c r="AN658" s="3"/>
    </row>
    <row r="659" spans="4:40" ht="12.75" customHeight="1" x14ac:dyDescent="0.25">
      <c r="D659" s="146" t="s">
        <v>141</v>
      </c>
      <c r="E659" s="147"/>
      <c r="F659" s="147"/>
      <c r="G659" s="47">
        <f>H659+I659+J659</f>
        <v>15</v>
      </c>
      <c r="H659" s="48">
        <v>0</v>
      </c>
      <c r="I659" s="48">
        <v>4</v>
      </c>
      <c r="J659" s="49">
        <v>11</v>
      </c>
      <c r="K659" s="50">
        <f>L659+M659+N659</f>
        <v>58</v>
      </c>
      <c r="L659" s="48">
        <v>0</v>
      </c>
      <c r="M659" s="48">
        <v>31</v>
      </c>
      <c r="N659" s="48">
        <v>27</v>
      </c>
      <c r="O659" s="50">
        <f>P659+Q659+R659</f>
        <v>75</v>
      </c>
      <c r="P659" s="48">
        <f>1+1+0</f>
        <v>2</v>
      </c>
      <c r="Q659" s="48">
        <f>24+13+6</f>
        <v>43</v>
      </c>
      <c r="R659" s="48">
        <f>19+8+3</f>
        <v>30</v>
      </c>
      <c r="AD659" s="125"/>
      <c r="AE659" s="125"/>
      <c r="AF659" s="125"/>
      <c r="AG659" s="126"/>
      <c r="AH659" s="126"/>
      <c r="AI659" s="44"/>
      <c r="AJ659" s="44"/>
      <c r="AK659" s="44"/>
      <c r="AL659" s="44"/>
      <c r="AN659" s="3"/>
    </row>
    <row r="660" spans="4:40" ht="12.75" customHeight="1" x14ac:dyDescent="0.25">
      <c r="D660" s="148"/>
      <c r="E660" s="149"/>
      <c r="F660" s="149"/>
      <c r="G660" s="51">
        <f t="shared" ref="G660:R660" si="288">ROUND(G659/(G$653++G$655+G$659+G$657+G$661+G$663+G$665+G$667+G$669),3)</f>
        <v>0.34899999999999998</v>
      </c>
      <c r="H660" s="52">
        <f t="shared" si="288"/>
        <v>0</v>
      </c>
      <c r="I660" s="52">
        <f t="shared" si="288"/>
        <v>0.308</v>
      </c>
      <c r="J660" s="53">
        <f t="shared" si="288"/>
        <v>0.379</v>
      </c>
      <c r="K660" s="54">
        <f t="shared" si="288"/>
        <v>0.155</v>
      </c>
      <c r="L660" s="52">
        <f t="shared" si="288"/>
        <v>0</v>
      </c>
      <c r="M660" s="52">
        <f t="shared" si="288"/>
        <v>0.153</v>
      </c>
      <c r="N660" s="52">
        <f t="shared" si="288"/>
        <v>0.16200000000000001</v>
      </c>
      <c r="O660" s="54">
        <f t="shared" si="288"/>
        <v>0.14199999999999999</v>
      </c>
      <c r="P660" s="52">
        <f t="shared" si="288"/>
        <v>0.154</v>
      </c>
      <c r="Q660" s="52">
        <f t="shared" si="288"/>
        <v>0.13500000000000001</v>
      </c>
      <c r="R660" s="52">
        <f t="shared" si="288"/>
        <v>0.152</v>
      </c>
      <c r="AD660" s="125"/>
      <c r="AE660" s="125"/>
      <c r="AF660" s="125"/>
      <c r="AG660" s="126"/>
      <c r="AH660" s="126"/>
      <c r="AI660" s="44"/>
      <c r="AJ660" s="44"/>
      <c r="AK660" s="44"/>
      <c r="AL660" s="44"/>
      <c r="AN660" s="3"/>
    </row>
    <row r="661" spans="4:40" ht="12.75" customHeight="1" x14ac:dyDescent="0.25">
      <c r="D661" s="162" t="s">
        <v>142</v>
      </c>
      <c r="E661" s="163"/>
      <c r="F661" s="163"/>
      <c r="G661" s="47">
        <f>H661+I661+J661</f>
        <v>1</v>
      </c>
      <c r="H661" s="48">
        <v>0</v>
      </c>
      <c r="I661" s="48">
        <v>0</v>
      </c>
      <c r="J661" s="49">
        <v>1</v>
      </c>
      <c r="K661" s="50">
        <f>L661+M661+N661</f>
        <v>42</v>
      </c>
      <c r="L661" s="48">
        <v>0</v>
      </c>
      <c r="M661" s="48">
        <v>24</v>
      </c>
      <c r="N661" s="48">
        <v>18</v>
      </c>
      <c r="O661" s="50">
        <f>P661+Q661+R661</f>
        <v>43</v>
      </c>
      <c r="P661" s="48">
        <f>0+0+1</f>
        <v>1</v>
      </c>
      <c r="Q661" s="48">
        <f>6+13+10</f>
        <v>29</v>
      </c>
      <c r="R661" s="48">
        <f>2+5+6</f>
        <v>13</v>
      </c>
      <c r="Z661" s="122"/>
      <c r="AD661" s="145"/>
      <c r="AE661" s="145"/>
      <c r="AF661" s="145"/>
      <c r="AG661" s="139"/>
      <c r="AH661" s="139"/>
      <c r="AI661" s="56"/>
      <c r="AJ661" s="56"/>
      <c r="AK661" s="56"/>
      <c r="AL661" s="56"/>
      <c r="AN661" s="3"/>
    </row>
    <row r="662" spans="4:40" ht="12.75" customHeight="1" x14ac:dyDescent="0.25">
      <c r="D662" s="164"/>
      <c r="E662" s="165"/>
      <c r="F662" s="165"/>
      <c r="G662" s="51">
        <f t="shared" ref="G662:R662" si="289">ROUND(G661/(G$653++G$655+G$659+G$657+G$661+G$663+G$665+G$667+G$669),3)</f>
        <v>2.3E-2</v>
      </c>
      <c r="H662" s="52">
        <f t="shared" si="289"/>
        <v>0</v>
      </c>
      <c r="I662" s="52">
        <f t="shared" si="289"/>
        <v>0</v>
      </c>
      <c r="J662" s="53">
        <f t="shared" si="289"/>
        <v>3.4000000000000002E-2</v>
      </c>
      <c r="K662" s="54">
        <f t="shared" si="289"/>
        <v>0.112</v>
      </c>
      <c r="L662" s="52">
        <f t="shared" si="289"/>
        <v>0</v>
      </c>
      <c r="M662" s="52">
        <f t="shared" si="289"/>
        <v>0.11899999999999999</v>
      </c>
      <c r="N662" s="52">
        <f t="shared" si="289"/>
        <v>0.108</v>
      </c>
      <c r="O662" s="54">
        <f t="shared" si="289"/>
        <v>8.1000000000000003E-2</v>
      </c>
      <c r="P662" s="52">
        <f t="shared" si="289"/>
        <v>7.6999999999999999E-2</v>
      </c>
      <c r="Q662" s="52">
        <f t="shared" si="289"/>
        <v>9.0999999999999998E-2</v>
      </c>
      <c r="R662" s="52">
        <f t="shared" si="289"/>
        <v>6.6000000000000003E-2</v>
      </c>
      <c r="Z662" s="122"/>
      <c r="AD662" s="145"/>
      <c r="AE662" s="145"/>
      <c r="AF662" s="145"/>
      <c r="AG662" s="139"/>
      <c r="AH662" s="139"/>
      <c r="AI662" s="44"/>
      <c r="AJ662" s="44"/>
      <c r="AK662" s="44"/>
      <c r="AL662" s="44"/>
      <c r="AN662" s="3"/>
    </row>
    <row r="663" spans="4:40" ht="12.75" customHeight="1" x14ac:dyDescent="0.25">
      <c r="D663" s="141" t="s">
        <v>143</v>
      </c>
      <c r="E663" s="142"/>
      <c r="F663" s="142"/>
      <c r="G663" s="47">
        <f>H663+I663+J663</f>
        <v>2</v>
      </c>
      <c r="H663" s="48">
        <v>0</v>
      </c>
      <c r="I663" s="48">
        <v>1</v>
      </c>
      <c r="J663" s="49">
        <v>1</v>
      </c>
      <c r="K663" s="50">
        <f>L663+M663+N663</f>
        <v>25</v>
      </c>
      <c r="L663" s="48">
        <v>0</v>
      </c>
      <c r="M663" s="48">
        <v>15</v>
      </c>
      <c r="N663" s="48">
        <v>10</v>
      </c>
      <c r="O663" s="50">
        <f>P663+Q663+R663</f>
        <v>40</v>
      </c>
      <c r="P663" s="48">
        <f>1+0+1</f>
        <v>2</v>
      </c>
      <c r="Q663" s="48">
        <f>8+7+4</f>
        <v>19</v>
      </c>
      <c r="R663" s="48">
        <f>9+4+6</f>
        <v>19</v>
      </c>
      <c r="AA663" s="56"/>
      <c r="AB663" s="56"/>
      <c r="AD663" s="145"/>
      <c r="AE663" s="145"/>
      <c r="AF663" s="145"/>
      <c r="AG663" s="139"/>
      <c r="AH663" s="139"/>
      <c r="AI663" s="56"/>
      <c r="AJ663" s="56"/>
      <c r="AK663" s="56"/>
      <c r="AL663" s="56"/>
      <c r="AN663" s="3"/>
    </row>
    <row r="664" spans="4:40" ht="12.75" customHeight="1" x14ac:dyDescent="0.25">
      <c r="D664" s="143"/>
      <c r="E664" s="144"/>
      <c r="F664" s="144"/>
      <c r="G664" s="51">
        <f t="shared" ref="G664:R664" si="290">ROUND(G663/(G$653++G$655+G$659+G$657+G$661+G$663+G$665+G$667+G$669),3)</f>
        <v>4.7E-2</v>
      </c>
      <c r="H664" s="52">
        <f t="shared" si="290"/>
        <v>0</v>
      </c>
      <c r="I664" s="52">
        <f t="shared" si="290"/>
        <v>7.6999999999999999E-2</v>
      </c>
      <c r="J664" s="53">
        <f t="shared" si="290"/>
        <v>3.4000000000000002E-2</v>
      </c>
      <c r="K664" s="54">
        <f t="shared" si="290"/>
        <v>6.7000000000000004E-2</v>
      </c>
      <c r="L664" s="52">
        <f t="shared" si="290"/>
        <v>0</v>
      </c>
      <c r="M664" s="52">
        <f t="shared" si="290"/>
        <v>7.3999999999999996E-2</v>
      </c>
      <c r="N664" s="52">
        <f t="shared" si="290"/>
        <v>0.06</v>
      </c>
      <c r="O664" s="54">
        <f t="shared" si="290"/>
        <v>7.4999999999999997E-2</v>
      </c>
      <c r="P664" s="52">
        <f t="shared" si="290"/>
        <v>0.154</v>
      </c>
      <c r="Q664" s="52">
        <f t="shared" si="290"/>
        <v>0.06</v>
      </c>
      <c r="R664" s="52">
        <f t="shared" si="290"/>
        <v>9.6000000000000002E-2</v>
      </c>
      <c r="AD664" s="145"/>
      <c r="AE664" s="145"/>
      <c r="AF664" s="145"/>
      <c r="AG664" s="139"/>
      <c r="AH664" s="139"/>
      <c r="AI664" s="44"/>
      <c r="AJ664" s="44"/>
      <c r="AK664" s="44"/>
      <c r="AL664" s="44"/>
      <c r="AN664" s="3"/>
    </row>
    <row r="665" spans="4:40" ht="12.75" customHeight="1" x14ac:dyDescent="0.25">
      <c r="D665" s="146" t="s">
        <v>144</v>
      </c>
      <c r="E665" s="147"/>
      <c r="F665" s="147"/>
      <c r="G665" s="47">
        <f>H665+I665+J665</f>
        <v>3</v>
      </c>
      <c r="H665" s="48">
        <v>0</v>
      </c>
      <c r="I665" s="48">
        <v>0</v>
      </c>
      <c r="J665" s="49">
        <v>3</v>
      </c>
      <c r="K665" s="50">
        <f>L665+M665+N665</f>
        <v>16</v>
      </c>
      <c r="L665" s="48">
        <v>0</v>
      </c>
      <c r="M665" s="48">
        <v>7</v>
      </c>
      <c r="N665" s="48">
        <v>9</v>
      </c>
      <c r="O665" s="50">
        <f>P665+Q665+R665</f>
        <v>34</v>
      </c>
      <c r="P665" s="48">
        <f>0+0+0</f>
        <v>0</v>
      </c>
      <c r="Q665" s="48">
        <f>2+10+8</f>
        <v>20</v>
      </c>
      <c r="R665" s="48">
        <f>2+9+3</f>
        <v>14</v>
      </c>
      <c r="AD665" s="145"/>
      <c r="AE665" s="145"/>
      <c r="AF665" s="145"/>
      <c r="AG665" s="139"/>
      <c r="AH665" s="139"/>
      <c r="AI665" s="56"/>
      <c r="AJ665" s="56"/>
      <c r="AK665" s="56"/>
      <c r="AL665" s="56"/>
      <c r="AN665" s="3"/>
    </row>
    <row r="666" spans="4:40" ht="12.75" customHeight="1" x14ac:dyDescent="0.25">
      <c r="D666" s="148"/>
      <c r="E666" s="149"/>
      <c r="F666" s="149"/>
      <c r="G666" s="51">
        <f t="shared" ref="G666:R666" si="291">ROUND(G665/(G$653++G$655+G$659+G$657+G$661+G$663+G$665+G$667+G$669),3)</f>
        <v>7.0000000000000007E-2</v>
      </c>
      <c r="H666" s="52">
        <f t="shared" si="291"/>
        <v>0</v>
      </c>
      <c r="I666" s="52">
        <f t="shared" si="291"/>
        <v>0</v>
      </c>
      <c r="J666" s="53">
        <f t="shared" si="291"/>
        <v>0.10299999999999999</v>
      </c>
      <c r="K666" s="54">
        <f t="shared" si="291"/>
        <v>4.2999999999999997E-2</v>
      </c>
      <c r="L666" s="52">
        <f t="shared" si="291"/>
        <v>0</v>
      </c>
      <c r="M666" s="52">
        <f t="shared" si="291"/>
        <v>3.5000000000000003E-2</v>
      </c>
      <c r="N666" s="52">
        <f t="shared" si="291"/>
        <v>5.3999999999999999E-2</v>
      </c>
      <c r="O666" s="54">
        <f t="shared" si="291"/>
        <v>6.4000000000000001E-2</v>
      </c>
      <c r="P666" s="52">
        <f t="shared" si="291"/>
        <v>0</v>
      </c>
      <c r="Q666" s="52">
        <f t="shared" si="291"/>
        <v>6.3E-2</v>
      </c>
      <c r="R666" s="52">
        <f t="shared" si="291"/>
        <v>7.0999999999999994E-2</v>
      </c>
      <c r="AD666" s="145"/>
      <c r="AE666" s="145"/>
      <c r="AF666" s="145"/>
      <c r="AG666" s="139"/>
      <c r="AH666" s="139"/>
      <c r="AI666" s="44"/>
      <c r="AJ666" s="44"/>
      <c r="AK666" s="44"/>
      <c r="AL666" s="44"/>
      <c r="AN666" s="3"/>
    </row>
    <row r="667" spans="4:40" ht="12.75" customHeight="1" x14ac:dyDescent="0.25">
      <c r="D667" s="141" t="s">
        <v>145</v>
      </c>
      <c r="E667" s="142"/>
      <c r="F667" s="142"/>
      <c r="G667" s="47">
        <f>H667+I667+J667</f>
        <v>0</v>
      </c>
      <c r="H667" s="48">
        <v>0</v>
      </c>
      <c r="I667" s="48">
        <v>0</v>
      </c>
      <c r="J667" s="49">
        <v>0</v>
      </c>
      <c r="K667" s="50">
        <f>L667+M667+N667</f>
        <v>17</v>
      </c>
      <c r="L667" s="48">
        <v>0</v>
      </c>
      <c r="M667" s="48">
        <v>3</v>
      </c>
      <c r="N667" s="48">
        <v>14</v>
      </c>
      <c r="O667" s="50">
        <f>P667+Q667+R667</f>
        <v>20</v>
      </c>
      <c r="P667" s="48">
        <f>0+0+0</f>
        <v>0</v>
      </c>
      <c r="Q667" s="48">
        <f>0+4+5</f>
        <v>9</v>
      </c>
      <c r="R667" s="48">
        <f>2+4+5</f>
        <v>11</v>
      </c>
      <c r="AD667" s="145"/>
      <c r="AE667" s="145"/>
      <c r="AF667" s="145"/>
      <c r="AG667" s="139"/>
      <c r="AH667" s="139"/>
      <c r="AI667" s="56"/>
      <c r="AJ667" s="56"/>
      <c r="AK667" s="56"/>
      <c r="AL667" s="56"/>
      <c r="AN667" s="3"/>
    </row>
    <row r="668" spans="4:40" x14ac:dyDescent="0.25">
      <c r="D668" s="143"/>
      <c r="E668" s="144"/>
      <c r="F668" s="144"/>
      <c r="G668" s="51">
        <f>ROUND(G667/(G$653++G$655+G$659+G$657+G$661+G$663+G$665+G$667+G$669),3)</f>
        <v>0</v>
      </c>
      <c r="H668" s="52">
        <f>ROUND(H667/(H$653++H$655+H$659+H$657+H$661+H$663+H$665+H$667+H$669),3)</f>
        <v>0</v>
      </c>
      <c r="I668" s="52">
        <f>ROUND(I667/(I$653++I$655+I$659+I$657+I$661+I$663+I$665+I$667+I$669),3)</f>
        <v>0</v>
      </c>
      <c r="J668" s="53">
        <f>ROUND(J667/(J$653++J$655+J$659+J$657+J$661+J$663+J$665+J$667+J$669),3)+0.001</f>
        <v>1E-3</v>
      </c>
      <c r="K668" s="54">
        <f>ROUND(K667/(K$653++K$655+K$659+K$657+K$661+K$663+K$665+K$667+K$669),3)</f>
        <v>4.4999999999999998E-2</v>
      </c>
      <c r="L668" s="52">
        <f>ROUND(L667/(L$653++L$655+L$659+L$657+L$661+L$663+L$665+L$667+L$669),3)</f>
        <v>0</v>
      </c>
      <c r="M668" s="52">
        <f>ROUND(M667/(M$653++M$655+M$659+M$657+M$661+M$663+M$665+M$667+M$669),3)</f>
        <v>1.4999999999999999E-2</v>
      </c>
      <c r="N668" s="52">
        <f>ROUND(N667/(N$653++N$655+N$659+N$657+N$661+N$663+N$665+N$667+N$669),3)+0.001</f>
        <v>8.5000000000000006E-2</v>
      </c>
      <c r="O668" s="54">
        <f>ROUND(O667/(O$653++O$655+O$659+O$657+O$661+O$663+O$665+O$667+O$669),3)</f>
        <v>3.7999999999999999E-2</v>
      </c>
      <c r="P668" s="52">
        <f>ROUND(P667/(P$653++P$655+P$659+P$657+P$661+P$663+P$665+P$667+P$669),3)</f>
        <v>0</v>
      </c>
      <c r="Q668" s="52">
        <f>ROUND(Q667/(Q$653++Q$655+Q$659+Q$657+Q$661+Q$663+Q$665+Q$667+Q$669),3)</f>
        <v>2.8000000000000001E-2</v>
      </c>
      <c r="R668" s="52">
        <f>ROUND(R667/(R$653++R$655+R$659+R$657+R$661+R$663+R$665+R$667+R$669),3)+0.001</f>
        <v>5.7000000000000002E-2</v>
      </c>
      <c r="AD668" s="145"/>
      <c r="AE668" s="145"/>
      <c r="AF668" s="145"/>
      <c r="AG668" s="139"/>
      <c r="AH668" s="139"/>
      <c r="AI668" s="44"/>
      <c r="AJ668" s="44"/>
      <c r="AK668" s="44"/>
      <c r="AL668" s="44"/>
      <c r="AN668" s="3"/>
    </row>
    <row r="669" spans="4:40" x14ac:dyDescent="0.25">
      <c r="D669" s="146" t="s">
        <v>96</v>
      </c>
      <c r="E669" s="147"/>
      <c r="F669" s="147"/>
      <c r="G669" s="47">
        <f>H669+I669+J669</f>
        <v>9</v>
      </c>
      <c r="H669" s="48">
        <v>0</v>
      </c>
      <c r="I669" s="48">
        <v>2</v>
      </c>
      <c r="J669" s="49">
        <v>7</v>
      </c>
      <c r="K669" s="50">
        <f>L669+M669+N669</f>
        <v>27</v>
      </c>
      <c r="L669" s="48">
        <v>3</v>
      </c>
      <c r="M669" s="48">
        <v>9</v>
      </c>
      <c r="N669" s="48">
        <v>15</v>
      </c>
      <c r="O669" s="50">
        <f>P669+Q669+R669</f>
        <v>38</v>
      </c>
      <c r="P669" s="48">
        <f>1+0+1</f>
        <v>2</v>
      </c>
      <c r="Q669" s="48">
        <f>14+2+1</f>
        <v>17</v>
      </c>
      <c r="R669" s="48">
        <f>12+4+3</f>
        <v>19</v>
      </c>
      <c r="AD669" s="145"/>
      <c r="AE669" s="145"/>
      <c r="AF669" s="145"/>
      <c r="AG669" s="139"/>
      <c r="AH669" s="139"/>
      <c r="AI669" s="56"/>
      <c r="AJ669" s="56"/>
      <c r="AK669" s="56"/>
      <c r="AL669" s="56"/>
      <c r="AN669" s="3"/>
    </row>
    <row r="670" spans="4:40" x14ac:dyDescent="0.25">
      <c r="D670" s="148"/>
      <c r="E670" s="149"/>
      <c r="F670" s="149"/>
      <c r="G670" s="51">
        <f t="shared" ref="G670:R670" si="292">ROUND(G669/(G$653++G$655+G$659+G$657+G$661+G$663+G$665+G$667+G$669),3)</f>
        <v>0.20899999999999999</v>
      </c>
      <c r="H670" s="52">
        <f t="shared" si="292"/>
        <v>0</v>
      </c>
      <c r="I670" s="52">
        <f t="shared" si="292"/>
        <v>0.154</v>
      </c>
      <c r="J670" s="53">
        <f t="shared" si="292"/>
        <v>0.24099999999999999</v>
      </c>
      <c r="K670" s="54">
        <f t="shared" si="292"/>
        <v>7.1999999999999995E-2</v>
      </c>
      <c r="L670" s="52">
        <f t="shared" si="292"/>
        <v>0.5</v>
      </c>
      <c r="M670" s="52">
        <f t="shared" si="292"/>
        <v>4.4999999999999998E-2</v>
      </c>
      <c r="N670" s="52">
        <f t="shared" si="292"/>
        <v>0.09</v>
      </c>
      <c r="O670" s="54">
        <f t="shared" si="292"/>
        <v>7.1999999999999995E-2</v>
      </c>
      <c r="P670" s="52">
        <f t="shared" si="292"/>
        <v>0.154</v>
      </c>
      <c r="Q670" s="52">
        <f t="shared" si="292"/>
        <v>5.2999999999999999E-2</v>
      </c>
      <c r="R670" s="52">
        <f t="shared" si="292"/>
        <v>9.6000000000000002E-2</v>
      </c>
      <c r="AD670" s="145"/>
      <c r="AE670" s="145"/>
      <c r="AF670" s="145"/>
      <c r="AG670" s="139"/>
      <c r="AH670" s="139"/>
      <c r="AI670" s="44"/>
      <c r="AJ670" s="44"/>
      <c r="AK670" s="44"/>
      <c r="AL670" s="44"/>
      <c r="AN670" s="3"/>
    </row>
    <row r="671" spans="4:40" x14ac:dyDescent="0.25">
      <c r="D671" s="150" t="s">
        <v>41</v>
      </c>
      <c r="E671" s="151"/>
      <c r="F671" s="151"/>
      <c r="G671" s="47">
        <f t="shared" ref="G671:R671" si="293">G653+G655+G659+G657+G661+G663+G665+G667+G669</f>
        <v>43</v>
      </c>
      <c r="H671" s="48">
        <f t="shared" si="293"/>
        <v>1</v>
      </c>
      <c r="I671" s="48">
        <f t="shared" si="293"/>
        <v>13</v>
      </c>
      <c r="J671" s="49">
        <f t="shared" si="293"/>
        <v>29</v>
      </c>
      <c r="K671" s="50">
        <f t="shared" si="293"/>
        <v>375</v>
      </c>
      <c r="L671" s="48">
        <f t="shared" si="293"/>
        <v>6</v>
      </c>
      <c r="M671" s="48">
        <f t="shared" si="293"/>
        <v>202</v>
      </c>
      <c r="N671" s="48">
        <f t="shared" si="293"/>
        <v>167</v>
      </c>
      <c r="O671" s="50">
        <f t="shared" si="293"/>
        <v>530</v>
      </c>
      <c r="P671" s="48">
        <f t="shared" si="293"/>
        <v>13</v>
      </c>
      <c r="Q671" s="48">
        <f t="shared" si="293"/>
        <v>319</v>
      </c>
      <c r="R671" s="48">
        <f t="shared" si="293"/>
        <v>198</v>
      </c>
      <c r="U671"/>
      <c r="V671"/>
      <c r="W671"/>
      <c r="X671"/>
      <c r="Y671"/>
      <c r="AD671" s="145"/>
      <c r="AE671" s="145"/>
      <c r="AF671" s="145"/>
      <c r="AG671" s="139"/>
      <c r="AH671" s="139"/>
      <c r="AI671" s="56"/>
      <c r="AJ671" s="56"/>
      <c r="AK671" s="56"/>
      <c r="AL671" s="56"/>
      <c r="AN671" s="3"/>
    </row>
    <row r="672" spans="4:40" ht="13.5" thickBot="1" x14ac:dyDescent="0.3">
      <c r="D672" s="156"/>
      <c r="E672" s="157"/>
      <c r="F672" s="157"/>
      <c r="G672" s="57">
        <f>G654+G656+G660+G658+G662+G664+G666+G668+G670</f>
        <v>1.0010000000000001</v>
      </c>
      <c r="H672" s="58">
        <f>H654+H656+H660+H658+H662+H664+H666+H668+H670-0.001</f>
        <v>0.999</v>
      </c>
      <c r="I672" s="58">
        <f>I654+I656+I660+I658+I662+I664+I666+I668+I670</f>
        <v>1.0009999999999999</v>
      </c>
      <c r="J672" s="59">
        <f>J654+J656+J660+J658+J662+J664+J666+J668+J670</f>
        <v>0.998</v>
      </c>
      <c r="K672" s="62">
        <f>K654+K656+K660+K658+K662+K664+K666+K668+K670</f>
        <v>1.0000000000000002</v>
      </c>
      <c r="L672" s="61">
        <f>L654+L656+L660+L658+L662+L664+L666+L668+L670-0.001</f>
        <v>0.99999999999999989</v>
      </c>
      <c r="M672" s="61">
        <f>M654+M656+M660+M658+M662+M664+M666+M668+M670</f>
        <v>1</v>
      </c>
      <c r="N672" s="61">
        <f>N654+N656+N660+N658+N662+N664+N666+N668+N670</f>
        <v>1.0030000000000001</v>
      </c>
      <c r="O672" s="62">
        <f>O654+O656+O660+O658+O662+O664+O666+O668+O670</f>
        <v>0.99999999999999989</v>
      </c>
      <c r="P672" s="61">
        <f>P654+P656+P660+P658+P662+P664+P666+P668+P670-0.001</f>
        <v>0.99999999999999989</v>
      </c>
      <c r="Q672" s="61">
        <f>Q654+Q656+Q660+Q658+Q662+Q664+Q666+Q668+Q670</f>
        <v>1</v>
      </c>
      <c r="R672" s="61">
        <f>R654+R656+R660+R658+R662+R664+R666+R668+R670</f>
        <v>1.002</v>
      </c>
      <c r="U672"/>
      <c r="V672"/>
      <c r="W672"/>
      <c r="X672"/>
      <c r="Y672"/>
      <c r="AD672" s="145"/>
      <c r="AE672" s="145"/>
      <c r="AF672" s="145"/>
      <c r="AG672" s="139"/>
      <c r="AH672" s="139"/>
      <c r="AI672" s="44"/>
      <c r="AJ672" s="44"/>
      <c r="AK672" s="44"/>
      <c r="AL672" s="44"/>
      <c r="AN672" s="3"/>
    </row>
    <row r="673" spans="2:40" x14ac:dyDescent="0.25">
      <c r="U673"/>
      <c r="V673"/>
      <c r="W673"/>
      <c r="X673"/>
      <c r="Y673"/>
      <c r="AA673" s="122"/>
      <c r="AB673" s="122"/>
      <c r="AC673" s="139"/>
      <c r="AD673" s="139"/>
      <c r="AE673" s="56"/>
      <c r="AF673" s="56"/>
      <c r="AG673" s="56"/>
      <c r="AH673" s="56"/>
      <c r="AN673" s="3"/>
    </row>
    <row r="674" spans="2:40" x14ac:dyDescent="0.25">
      <c r="U674"/>
      <c r="V674"/>
      <c r="W674"/>
      <c r="X674"/>
      <c r="Y674"/>
      <c r="AA674" s="122"/>
      <c r="AB674" s="122"/>
      <c r="AC674" s="139"/>
      <c r="AD674" s="139"/>
      <c r="AE674" s="44"/>
      <c r="AF674" s="44"/>
      <c r="AG674" s="44"/>
      <c r="AH674" s="44"/>
      <c r="AN674" s="3"/>
    </row>
    <row r="675" spans="2:40" ht="13.5" x14ac:dyDescent="0.25">
      <c r="D675" s="122"/>
      <c r="E675" s="122"/>
      <c r="F675" s="44"/>
      <c r="G675" s="44"/>
      <c r="H675" s="44"/>
      <c r="I675" s="44"/>
      <c r="J675" s="63"/>
      <c r="K675" s="42"/>
      <c r="U675"/>
      <c r="V675"/>
      <c r="W675"/>
      <c r="X675"/>
      <c r="Y675"/>
      <c r="AF675" s="4"/>
      <c r="AN675" s="3"/>
    </row>
    <row r="676" spans="2:40" ht="13.5" x14ac:dyDescent="0.25">
      <c r="B676" s="6" t="s">
        <v>231</v>
      </c>
      <c r="G676" s="8"/>
      <c r="U676"/>
      <c r="V676"/>
      <c r="W676"/>
      <c r="X676"/>
      <c r="Y676"/>
      <c r="Z676" s="56"/>
      <c r="AA676" s="56"/>
      <c r="AB676" s="56"/>
    </row>
    <row r="677" spans="2:40" ht="14" thickBot="1" x14ac:dyDescent="0.3">
      <c r="B677" s="6"/>
      <c r="C677" s="3" t="s">
        <v>151</v>
      </c>
      <c r="G677" s="8"/>
      <c r="U677"/>
      <c r="V677"/>
      <c r="W677"/>
      <c r="X677"/>
      <c r="Y677"/>
      <c r="Z677" s="44"/>
      <c r="AA677" s="44"/>
      <c r="AB677" s="44"/>
    </row>
    <row r="678" spans="2:40" ht="13.5" x14ac:dyDescent="0.25">
      <c r="D678" s="79"/>
      <c r="E678" s="80"/>
      <c r="F678" s="80"/>
      <c r="G678" s="94"/>
      <c r="H678" s="159" t="s">
        <v>13</v>
      </c>
      <c r="I678" s="160"/>
      <c r="J678" s="160"/>
      <c r="K678" s="161"/>
      <c r="L678" s="151" t="s">
        <v>34</v>
      </c>
      <c r="M678" s="151"/>
      <c r="N678" s="151"/>
      <c r="O678" s="152"/>
      <c r="P678" s="151" t="s">
        <v>35</v>
      </c>
      <c r="Q678" s="151"/>
      <c r="R678" s="151"/>
      <c r="S678" s="152"/>
      <c r="U678"/>
      <c r="V678"/>
      <c r="W678"/>
      <c r="X678"/>
      <c r="Y678"/>
      <c r="AA678" s="56"/>
      <c r="AB678" s="56"/>
      <c r="AL678" s="4"/>
      <c r="AN678" s="3"/>
    </row>
    <row r="679" spans="2:40" ht="13.5" x14ac:dyDescent="0.25">
      <c r="D679" s="118"/>
      <c r="E679" s="119"/>
      <c r="F679" s="119"/>
      <c r="G679" s="124"/>
      <c r="H679" s="133"/>
      <c r="I679" s="121" t="s">
        <v>16</v>
      </c>
      <c r="J679" s="121" t="s">
        <v>17</v>
      </c>
      <c r="K679" s="45" t="s">
        <v>18</v>
      </c>
      <c r="L679" s="15"/>
      <c r="M679" s="121" t="s">
        <v>16</v>
      </c>
      <c r="N679" s="121" t="s">
        <v>17</v>
      </c>
      <c r="O679" s="46" t="s">
        <v>18</v>
      </c>
      <c r="P679" s="15"/>
      <c r="Q679" s="121" t="s">
        <v>16</v>
      </c>
      <c r="R679" s="121" t="s">
        <v>17</v>
      </c>
      <c r="S679" s="46" t="s">
        <v>18</v>
      </c>
      <c r="U679"/>
      <c r="V679"/>
      <c r="W679"/>
      <c r="X679"/>
      <c r="Y679"/>
      <c r="AA679" s="44"/>
      <c r="AB679" s="44"/>
      <c r="AL679" s="4"/>
      <c r="AN679" s="3"/>
    </row>
    <row r="680" spans="2:40" x14ac:dyDescent="0.2">
      <c r="D680" s="146" t="s">
        <v>152</v>
      </c>
      <c r="E680" s="147"/>
      <c r="F680" s="147"/>
      <c r="G680" s="153"/>
      <c r="H680" s="47">
        <f>I680+J680+K680</f>
        <v>98</v>
      </c>
      <c r="I680" s="48">
        <v>8</v>
      </c>
      <c r="J680" s="48">
        <v>8</v>
      </c>
      <c r="K680" s="49">
        <v>82</v>
      </c>
      <c r="L680" s="50">
        <f>M680+N680+O680</f>
        <v>235</v>
      </c>
      <c r="M680" s="48">
        <v>25</v>
      </c>
      <c r="N680" s="48">
        <v>58</v>
      </c>
      <c r="O680" s="48">
        <v>152</v>
      </c>
      <c r="P680" s="50">
        <f>Q680+R680+S680</f>
        <v>294</v>
      </c>
      <c r="Q680" s="48">
        <v>27</v>
      </c>
      <c r="R680" s="48">
        <v>76</v>
      </c>
      <c r="S680" s="48">
        <v>191</v>
      </c>
      <c r="AA680" s="56"/>
      <c r="AB680" s="56"/>
      <c r="AL680" s="4"/>
      <c r="AN680" s="3"/>
    </row>
    <row r="681" spans="2:40" x14ac:dyDescent="0.2">
      <c r="D681" s="148"/>
      <c r="E681" s="149"/>
      <c r="F681" s="149"/>
      <c r="G681" s="154"/>
      <c r="H681" s="51">
        <f>ROUND(H680/(H$680+H$682+H$684+H$686+H$688+H$690+H$692+H$694+H$696),3)</f>
        <v>0.373</v>
      </c>
      <c r="I681" s="52">
        <f>ROUND(I680/(I$680+I$682+I$684+I$686+I$688+I$690+I$692+I$694+I$696),3)-0.001</f>
        <v>0.33200000000000002</v>
      </c>
      <c r="J681" s="52">
        <f>ROUND(J680/(J$680+J$682+J$684+J$686+J$688+J$690+J$692+J$694+J$696),3)</f>
        <v>0.38100000000000001</v>
      </c>
      <c r="K681" s="53">
        <f>ROUND(K680/(K$680+K$682+K$684+K$686+K$688+K$690+K$692+K$694+K$696),3)-0.001</f>
        <v>0.375</v>
      </c>
      <c r="L681" s="54">
        <f>ROUND(L680/(L$680+L$682+L$684+L$686+L$688+L$690+L$692+L$694+L$696),3)</f>
        <v>0.39400000000000002</v>
      </c>
      <c r="M681" s="52">
        <f>ROUND(M680/(M$680+M$682+M$684+M$686+M$688+M$690+M$692+M$694+M$696),3)-0.001</f>
        <v>0.39600000000000002</v>
      </c>
      <c r="N681" s="52">
        <f>ROUND(N680/(N$680+N$682+N$684+N$686+N$688+N$690+N$692+N$694+N$696),3)</f>
        <v>0.46</v>
      </c>
      <c r="O681" s="52">
        <f>ROUND(O680/(O$680+O$682+O$684+O$686+O$688+O$690+O$692+O$694+O$696),3)-0.001</f>
        <v>0.372</v>
      </c>
      <c r="P681" s="54">
        <f>ROUND(P680/(P$680+P$682+P$684+P$686+P$688+P$690+P$692+P$694+P$696),3)</f>
        <v>0.36199999999999999</v>
      </c>
      <c r="Q681" s="52">
        <f>ROUND(Q680/(Q$680+Q$682+Q$684+Q$686+Q$688+Q$690+Q$692+Q$694+Q$696),3)-0.001</f>
        <v>0.374</v>
      </c>
      <c r="R681" s="52">
        <f>ROUND(R680/(R$680+R$682+R$684+R$686+R$688+R$690+R$692+R$694+R$696),3)</f>
        <v>0.33900000000000002</v>
      </c>
      <c r="S681" s="52">
        <f>ROUND(S680/(S$680+S$682+S$684+S$686+S$688+S$690+S$692+S$694+S$696),3)-0.001</f>
        <v>0.36799999999999999</v>
      </c>
      <c r="AA681" s="44"/>
      <c r="AB681" s="44"/>
      <c r="AL681" s="4"/>
      <c r="AN681" s="3"/>
    </row>
    <row r="682" spans="2:40" ht="12.75" customHeight="1" x14ac:dyDescent="0.2">
      <c r="D682" s="146" t="s">
        <v>153</v>
      </c>
      <c r="E682" s="147"/>
      <c r="F682" s="147"/>
      <c r="G682" s="153"/>
      <c r="H682" s="47">
        <f>I682+J682+K682</f>
        <v>51</v>
      </c>
      <c r="I682" s="48">
        <v>6</v>
      </c>
      <c r="J682" s="48">
        <v>3</v>
      </c>
      <c r="K682" s="49">
        <v>42</v>
      </c>
      <c r="L682" s="50">
        <f>M682+N682+O682</f>
        <v>83</v>
      </c>
      <c r="M682" s="48">
        <v>14</v>
      </c>
      <c r="N682" s="48">
        <v>16</v>
      </c>
      <c r="O682" s="48">
        <v>53</v>
      </c>
      <c r="P682" s="50">
        <f>Q682+R682+S682</f>
        <v>120</v>
      </c>
      <c r="Q682" s="48">
        <v>19</v>
      </c>
      <c r="R682" s="48">
        <v>34</v>
      </c>
      <c r="S682" s="48">
        <v>67</v>
      </c>
      <c r="AA682" s="56"/>
      <c r="AB682" s="56"/>
      <c r="AL682" s="4"/>
      <c r="AN682" s="3"/>
    </row>
    <row r="683" spans="2:40" ht="12.75" customHeight="1" x14ac:dyDescent="0.2">
      <c r="D683" s="148"/>
      <c r="E683" s="149"/>
      <c r="F683" s="149"/>
      <c r="G683" s="154"/>
      <c r="H683" s="51">
        <f t="shared" ref="H683:S683" si="294">ROUND(H682/(H$680+H$682+H$684+H$686+H$688+H$690+H$692+H$694+H$696),3)</f>
        <v>0.19400000000000001</v>
      </c>
      <c r="I683" s="52">
        <f t="shared" si="294"/>
        <v>0.25</v>
      </c>
      <c r="J683" s="52">
        <f t="shared" si="294"/>
        <v>0.14299999999999999</v>
      </c>
      <c r="K683" s="53">
        <f t="shared" si="294"/>
        <v>0.193</v>
      </c>
      <c r="L683" s="54">
        <f t="shared" si="294"/>
        <v>0.13900000000000001</v>
      </c>
      <c r="M683" s="52">
        <f t="shared" si="294"/>
        <v>0.222</v>
      </c>
      <c r="N683" s="52">
        <f t="shared" si="294"/>
        <v>0.127</v>
      </c>
      <c r="O683" s="52">
        <f t="shared" si="294"/>
        <v>0.13</v>
      </c>
      <c r="P683" s="54">
        <f t="shared" si="294"/>
        <v>0.14799999999999999</v>
      </c>
      <c r="Q683" s="52">
        <f t="shared" si="294"/>
        <v>0.26400000000000001</v>
      </c>
      <c r="R683" s="52">
        <f t="shared" si="294"/>
        <v>0.152</v>
      </c>
      <c r="S683" s="52">
        <f t="shared" si="294"/>
        <v>0.13</v>
      </c>
      <c r="AA683" s="44"/>
      <c r="AB683" s="44"/>
      <c r="AL683" s="4"/>
      <c r="AN683" s="3"/>
    </row>
    <row r="684" spans="2:40" ht="12.75" customHeight="1" x14ac:dyDescent="0.2">
      <c r="D684" s="146" t="s">
        <v>154</v>
      </c>
      <c r="E684" s="147"/>
      <c r="F684" s="147"/>
      <c r="G684" s="153"/>
      <c r="H684" s="47">
        <f>I684+J684+K684</f>
        <v>23</v>
      </c>
      <c r="I684" s="48">
        <v>0</v>
      </c>
      <c r="J684" s="48">
        <v>2</v>
      </c>
      <c r="K684" s="49">
        <v>21</v>
      </c>
      <c r="L684" s="50">
        <f>M684+N684+O684</f>
        <v>78</v>
      </c>
      <c r="M684" s="48">
        <v>4</v>
      </c>
      <c r="N684" s="48">
        <v>14</v>
      </c>
      <c r="O684" s="48">
        <v>60</v>
      </c>
      <c r="P684" s="50">
        <f>Q684+R684+S684</f>
        <v>112</v>
      </c>
      <c r="Q684" s="48">
        <v>4</v>
      </c>
      <c r="R684" s="48">
        <v>32</v>
      </c>
      <c r="S684" s="48">
        <v>76</v>
      </c>
      <c r="AA684" s="56"/>
      <c r="AB684" s="56"/>
      <c r="AL684" s="4"/>
      <c r="AN684" s="3"/>
    </row>
    <row r="685" spans="2:40" ht="12.75" customHeight="1" x14ac:dyDescent="0.2">
      <c r="D685" s="148"/>
      <c r="E685" s="149"/>
      <c r="F685" s="149"/>
      <c r="G685" s="154"/>
      <c r="H685" s="51">
        <f t="shared" ref="H685:S685" si="295">ROUND(H684/(H$680+H$682+H$684+H$686+H$688+H$690+H$692+H$694+H$696),3)</f>
        <v>8.6999999999999994E-2</v>
      </c>
      <c r="I685" s="52">
        <f t="shared" si="295"/>
        <v>0</v>
      </c>
      <c r="J685" s="52">
        <f t="shared" si="295"/>
        <v>9.5000000000000001E-2</v>
      </c>
      <c r="K685" s="53">
        <f t="shared" si="295"/>
        <v>9.6000000000000002E-2</v>
      </c>
      <c r="L685" s="54">
        <f t="shared" si="295"/>
        <v>0.13100000000000001</v>
      </c>
      <c r="M685" s="52">
        <f t="shared" si="295"/>
        <v>6.3E-2</v>
      </c>
      <c r="N685" s="52">
        <f t="shared" si="295"/>
        <v>0.111</v>
      </c>
      <c r="O685" s="52">
        <f t="shared" si="295"/>
        <v>0.14699999999999999</v>
      </c>
      <c r="P685" s="54">
        <f t="shared" si="295"/>
        <v>0.13800000000000001</v>
      </c>
      <c r="Q685" s="52">
        <f t="shared" si="295"/>
        <v>5.6000000000000001E-2</v>
      </c>
      <c r="R685" s="52">
        <f t="shared" si="295"/>
        <v>0.14299999999999999</v>
      </c>
      <c r="S685" s="52">
        <f t="shared" si="295"/>
        <v>0.14699999999999999</v>
      </c>
      <c r="AA685" s="44"/>
      <c r="AB685" s="44"/>
      <c r="AL685" s="4"/>
      <c r="AN685" s="3"/>
    </row>
    <row r="686" spans="2:40" ht="12.75" customHeight="1" x14ac:dyDescent="0.2">
      <c r="D686" s="146" t="s">
        <v>155</v>
      </c>
      <c r="E686" s="147"/>
      <c r="F686" s="147"/>
      <c r="G686" s="153"/>
      <c r="H686" s="47">
        <f>I686+J686+K686</f>
        <v>31</v>
      </c>
      <c r="I686" s="48">
        <v>5</v>
      </c>
      <c r="J686" s="48">
        <v>3</v>
      </c>
      <c r="K686" s="49">
        <v>23</v>
      </c>
      <c r="L686" s="50">
        <f>M686+N686+O686</f>
        <v>64</v>
      </c>
      <c r="M686" s="48">
        <v>8</v>
      </c>
      <c r="N686" s="48">
        <v>11</v>
      </c>
      <c r="O686" s="48">
        <v>45</v>
      </c>
      <c r="P686" s="50">
        <f>Q686+R686+S686</f>
        <v>99</v>
      </c>
      <c r="Q686" s="48">
        <v>6</v>
      </c>
      <c r="R686" s="48">
        <v>33</v>
      </c>
      <c r="S686" s="48">
        <v>60</v>
      </c>
      <c r="AA686" s="56"/>
      <c r="AB686" s="56"/>
      <c r="AL686" s="4"/>
      <c r="AN686" s="3"/>
    </row>
    <row r="687" spans="2:40" ht="12.75" customHeight="1" x14ac:dyDescent="0.2">
      <c r="D687" s="148"/>
      <c r="E687" s="149"/>
      <c r="F687" s="149"/>
      <c r="G687" s="154"/>
      <c r="H687" s="51">
        <f t="shared" ref="H687:S687" si="296">ROUND(H686/(H$680+H$682+H$684+H$686+H$688+H$690+H$692+H$694+H$696),3)</f>
        <v>0.11799999999999999</v>
      </c>
      <c r="I687" s="52">
        <f t="shared" si="296"/>
        <v>0.20799999999999999</v>
      </c>
      <c r="J687" s="52">
        <f t="shared" si="296"/>
        <v>0.14299999999999999</v>
      </c>
      <c r="K687" s="53">
        <f t="shared" si="296"/>
        <v>0.106</v>
      </c>
      <c r="L687" s="54">
        <f t="shared" si="296"/>
        <v>0.107</v>
      </c>
      <c r="M687" s="52">
        <f t="shared" si="296"/>
        <v>0.127</v>
      </c>
      <c r="N687" s="52">
        <f t="shared" si="296"/>
        <v>8.6999999999999994E-2</v>
      </c>
      <c r="O687" s="52">
        <f t="shared" si="296"/>
        <v>0.11</v>
      </c>
      <c r="P687" s="54">
        <f t="shared" si="296"/>
        <v>0.122</v>
      </c>
      <c r="Q687" s="52">
        <f t="shared" si="296"/>
        <v>8.3000000000000004E-2</v>
      </c>
      <c r="R687" s="52">
        <f t="shared" si="296"/>
        <v>0.14699999999999999</v>
      </c>
      <c r="S687" s="52">
        <f t="shared" si="296"/>
        <v>0.11600000000000001</v>
      </c>
      <c r="AA687" s="44"/>
      <c r="AB687" s="44"/>
      <c r="AL687" s="4"/>
      <c r="AN687" s="3"/>
    </row>
    <row r="688" spans="2:40" ht="12.75" customHeight="1" x14ac:dyDescent="0.2">
      <c r="D688" s="146" t="s">
        <v>156</v>
      </c>
      <c r="E688" s="147"/>
      <c r="F688" s="147"/>
      <c r="G688" s="153"/>
      <c r="H688" s="47">
        <f>I688+J688+K688</f>
        <v>9</v>
      </c>
      <c r="I688" s="48">
        <v>0</v>
      </c>
      <c r="J688" s="48">
        <v>1</v>
      </c>
      <c r="K688" s="49">
        <v>8</v>
      </c>
      <c r="L688" s="50">
        <f>M688+N688+O688</f>
        <v>17</v>
      </c>
      <c r="M688" s="48">
        <v>0</v>
      </c>
      <c r="N688" s="48">
        <v>3</v>
      </c>
      <c r="O688" s="48">
        <v>14</v>
      </c>
      <c r="P688" s="50">
        <f>Q688+R688+S688</f>
        <v>46</v>
      </c>
      <c r="Q688" s="48">
        <v>2</v>
      </c>
      <c r="R688" s="48">
        <v>8</v>
      </c>
      <c r="S688" s="48">
        <v>36</v>
      </c>
      <c r="AA688" s="56"/>
      <c r="AB688" s="56"/>
      <c r="AL688" s="4"/>
      <c r="AN688" s="3"/>
    </row>
    <row r="689" spans="4:40" ht="12.75" customHeight="1" x14ac:dyDescent="0.2">
      <c r="D689" s="148"/>
      <c r="E689" s="149"/>
      <c r="F689" s="149"/>
      <c r="G689" s="154"/>
      <c r="H689" s="51">
        <f t="shared" ref="H689:S689" si="297">ROUND(H688/(H$680+H$682+H$684+H$686+H$688+H$690+H$692+H$694+H$696),3)</f>
        <v>3.4000000000000002E-2</v>
      </c>
      <c r="I689" s="52">
        <f t="shared" si="297"/>
        <v>0</v>
      </c>
      <c r="J689" s="52">
        <f t="shared" si="297"/>
        <v>4.8000000000000001E-2</v>
      </c>
      <c r="K689" s="53">
        <f t="shared" si="297"/>
        <v>3.6999999999999998E-2</v>
      </c>
      <c r="L689" s="54">
        <f t="shared" si="297"/>
        <v>2.8000000000000001E-2</v>
      </c>
      <c r="M689" s="52">
        <f t="shared" si="297"/>
        <v>0</v>
      </c>
      <c r="N689" s="52">
        <f t="shared" si="297"/>
        <v>2.4E-2</v>
      </c>
      <c r="O689" s="52">
        <f t="shared" si="297"/>
        <v>3.4000000000000002E-2</v>
      </c>
      <c r="P689" s="54">
        <f t="shared" si="297"/>
        <v>5.7000000000000002E-2</v>
      </c>
      <c r="Q689" s="52">
        <f t="shared" si="297"/>
        <v>2.8000000000000001E-2</v>
      </c>
      <c r="R689" s="52">
        <f t="shared" si="297"/>
        <v>3.5999999999999997E-2</v>
      </c>
      <c r="S689" s="52">
        <f t="shared" si="297"/>
        <v>7.0000000000000007E-2</v>
      </c>
      <c r="AA689" s="44"/>
      <c r="AB689" s="44"/>
      <c r="AL689" s="4"/>
      <c r="AN689" s="3"/>
    </row>
    <row r="690" spans="4:40" ht="12.75" customHeight="1" x14ac:dyDescent="0.2">
      <c r="D690" s="146" t="s">
        <v>157</v>
      </c>
      <c r="E690" s="147"/>
      <c r="F690" s="147"/>
      <c r="G690" s="153"/>
      <c r="H690" s="47">
        <f>I690+J690+K690</f>
        <v>11</v>
      </c>
      <c r="I690" s="48">
        <v>0</v>
      </c>
      <c r="J690" s="48">
        <v>1</v>
      </c>
      <c r="K690" s="49">
        <v>10</v>
      </c>
      <c r="L690" s="50">
        <f>M690+N690+O690</f>
        <v>33</v>
      </c>
      <c r="M690" s="48">
        <v>1</v>
      </c>
      <c r="N690" s="48">
        <v>8</v>
      </c>
      <c r="O690" s="48">
        <v>24</v>
      </c>
      <c r="P690" s="50">
        <f>Q690+R690+S690</f>
        <v>53</v>
      </c>
      <c r="Q690" s="48">
        <v>2</v>
      </c>
      <c r="R690" s="48">
        <v>17</v>
      </c>
      <c r="S690" s="48">
        <v>34</v>
      </c>
      <c r="AL690" s="4"/>
      <c r="AN690" s="3"/>
    </row>
    <row r="691" spans="4:40" ht="12.75" customHeight="1" x14ac:dyDescent="0.2">
      <c r="D691" s="148"/>
      <c r="E691" s="149"/>
      <c r="F691" s="149"/>
      <c r="G691" s="154"/>
      <c r="H691" s="51">
        <f t="shared" ref="H691:S691" si="298">ROUND(H690/(H$680+H$682+H$684+H$686+H$688+H$690+H$692+H$694+H$696),3)</f>
        <v>4.2000000000000003E-2</v>
      </c>
      <c r="I691" s="52">
        <f t="shared" si="298"/>
        <v>0</v>
      </c>
      <c r="J691" s="52">
        <f t="shared" si="298"/>
        <v>4.8000000000000001E-2</v>
      </c>
      <c r="K691" s="53">
        <f t="shared" si="298"/>
        <v>4.5999999999999999E-2</v>
      </c>
      <c r="L691" s="54">
        <f t="shared" si="298"/>
        <v>5.5E-2</v>
      </c>
      <c r="M691" s="52">
        <f t="shared" si="298"/>
        <v>1.6E-2</v>
      </c>
      <c r="N691" s="52">
        <f t="shared" si="298"/>
        <v>6.3E-2</v>
      </c>
      <c r="O691" s="52">
        <f t="shared" si="298"/>
        <v>5.8999999999999997E-2</v>
      </c>
      <c r="P691" s="54">
        <f t="shared" si="298"/>
        <v>6.5000000000000002E-2</v>
      </c>
      <c r="Q691" s="52">
        <f t="shared" si="298"/>
        <v>2.8000000000000001E-2</v>
      </c>
      <c r="R691" s="52">
        <f t="shared" si="298"/>
        <v>7.5999999999999998E-2</v>
      </c>
      <c r="S691" s="52">
        <f t="shared" si="298"/>
        <v>6.6000000000000003E-2</v>
      </c>
      <c r="AL691" s="4"/>
      <c r="AN691" s="3"/>
    </row>
    <row r="692" spans="4:40" x14ac:dyDescent="0.2">
      <c r="D692" s="146" t="s">
        <v>158</v>
      </c>
      <c r="E692" s="147"/>
      <c r="F692" s="147"/>
      <c r="G692" s="153"/>
      <c r="H692" s="47">
        <f>I692+J692+K692</f>
        <v>20</v>
      </c>
      <c r="I692" s="48">
        <v>1</v>
      </c>
      <c r="J692" s="48">
        <v>2</v>
      </c>
      <c r="K692" s="49">
        <v>17</v>
      </c>
      <c r="L692" s="50">
        <f>M692+N692+O692</f>
        <v>53</v>
      </c>
      <c r="M692" s="48">
        <v>8</v>
      </c>
      <c r="N692" s="48">
        <v>8</v>
      </c>
      <c r="O692" s="48">
        <v>37</v>
      </c>
      <c r="P692" s="50">
        <f>Q692+R692+S692</f>
        <v>44</v>
      </c>
      <c r="Q692" s="48">
        <v>9</v>
      </c>
      <c r="R692" s="48">
        <v>12</v>
      </c>
      <c r="S692" s="48">
        <v>23</v>
      </c>
      <c r="AL692" s="4"/>
      <c r="AN692" s="3"/>
    </row>
    <row r="693" spans="4:40" x14ac:dyDescent="0.2">
      <c r="D693" s="148"/>
      <c r="E693" s="149"/>
      <c r="F693" s="149"/>
      <c r="G693" s="154"/>
      <c r="H693" s="51">
        <f t="shared" ref="H693:S693" si="299">ROUND(H692/(H$680+H$682+H$684+H$686+H$688+H$690+H$692+H$694+H$696),3)</f>
        <v>7.5999999999999998E-2</v>
      </c>
      <c r="I693" s="52">
        <f t="shared" si="299"/>
        <v>4.2000000000000003E-2</v>
      </c>
      <c r="J693" s="52">
        <f t="shared" si="299"/>
        <v>9.5000000000000001E-2</v>
      </c>
      <c r="K693" s="53">
        <f t="shared" si="299"/>
        <v>7.8E-2</v>
      </c>
      <c r="L693" s="54">
        <f t="shared" si="299"/>
        <v>8.8999999999999996E-2</v>
      </c>
      <c r="M693" s="52">
        <f t="shared" si="299"/>
        <v>0.127</v>
      </c>
      <c r="N693" s="52">
        <f t="shared" si="299"/>
        <v>6.3E-2</v>
      </c>
      <c r="O693" s="52">
        <f t="shared" si="299"/>
        <v>9.0999999999999998E-2</v>
      </c>
      <c r="P693" s="54">
        <f t="shared" si="299"/>
        <v>5.3999999999999999E-2</v>
      </c>
      <c r="Q693" s="52">
        <f t="shared" si="299"/>
        <v>0.125</v>
      </c>
      <c r="R693" s="52">
        <f t="shared" si="299"/>
        <v>5.3999999999999999E-2</v>
      </c>
      <c r="S693" s="52">
        <f t="shared" si="299"/>
        <v>4.3999999999999997E-2</v>
      </c>
      <c r="U693" s="42"/>
      <c r="V693" s="42"/>
      <c r="AL693" s="4"/>
      <c r="AN693" s="3"/>
    </row>
    <row r="694" spans="4:40" x14ac:dyDescent="0.2">
      <c r="D694" s="146" t="s">
        <v>159</v>
      </c>
      <c r="E694" s="147"/>
      <c r="F694" s="147"/>
      <c r="G694" s="153"/>
      <c r="H694" s="47">
        <f>I694+J694+K694</f>
        <v>10</v>
      </c>
      <c r="I694" s="48">
        <v>1</v>
      </c>
      <c r="J694" s="48">
        <v>1</v>
      </c>
      <c r="K694" s="49">
        <v>8</v>
      </c>
      <c r="L694" s="50">
        <f>M694+N694+O694</f>
        <v>19</v>
      </c>
      <c r="M694" s="48">
        <v>0</v>
      </c>
      <c r="N694" s="48">
        <v>6</v>
      </c>
      <c r="O694" s="48">
        <v>13</v>
      </c>
      <c r="P694" s="50">
        <f>Q694+R694+S694</f>
        <v>28</v>
      </c>
      <c r="Q694" s="48">
        <v>1</v>
      </c>
      <c r="R694" s="48">
        <v>8</v>
      </c>
      <c r="S694" s="48">
        <v>19</v>
      </c>
      <c r="U694" s="42"/>
      <c r="V694" s="42"/>
      <c r="AL694" s="4"/>
      <c r="AN694" s="3"/>
    </row>
    <row r="695" spans="4:40" x14ac:dyDescent="0.2">
      <c r="D695" s="148"/>
      <c r="E695" s="149"/>
      <c r="F695" s="149"/>
      <c r="G695" s="154"/>
      <c r="H695" s="51">
        <f t="shared" ref="H695:S695" si="300">ROUND(H694/(H$680+H$682+H$684+H$686+H$688+H$690+H$692+H$694+H$696),3)</f>
        <v>3.7999999999999999E-2</v>
      </c>
      <c r="I695" s="52">
        <f t="shared" si="300"/>
        <v>4.2000000000000003E-2</v>
      </c>
      <c r="J695" s="52">
        <f t="shared" si="300"/>
        <v>4.8000000000000001E-2</v>
      </c>
      <c r="K695" s="53">
        <f t="shared" si="300"/>
        <v>3.6999999999999998E-2</v>
      </c>
      <c r="L695" s="54">
        <f t="shared" si="300"/>
        <v>3.2000000000000001E-2</v>
      </c>
      <c r="M695" s="52">
        <f t="shared" si="300"/>
        <v>0</v>
      </c>
      <c r="N695" s="52">
        <f t="shared" si="300"/>
        <v>4.8000000000000001E-2</v>
      </c>
      <c r="O695" s="52">
        <f t="shared" si="300"/>
        <v>3.2000000000000001E-2</v>
      </c>
      <c r="P695" s="54">
        <f t="shared" si="300"/>
        <v>3.4000000000000002E-2</v>
      </c>
      <c r="Q695" s="52">
        <f t="shared" si="300"/>
        <v>1.4E-2</v>
      </c>
      <c r="R695" s="52">
        <f t="shared" si="300"/>
        <v>3.5999999999999997E-2</v>
      </c>
      <c r="S695" s="52">
        <f t="shared" si="300"/>
        <v>3.6999999999999998E-2</v>
      </c>
      <c r="U695" s="42"/>
      <c r="V695" s="42"/>
      <c r="AL695" s="4"/>
      <c r="AN695" s="3"/>
    </row>
    <row r="696" spans="4:40" x14ac:dyDescent="0.2">
      <c r="D696" s="146" t="s">
        <v>96</v>
      </c>
      <c r="E696" s="147"/>
      <c r="F696" s="147"/>
      <c r="G696" s="153"/>
      <c r="H696" s="47">
        <f>I696+J696+K696</f>
        <v>10</v>
      </c>
      <c r="I696" s="48">
        <v>3</v>
      </c>
      <c r="J696" s="48">
        <v>0</v>
      </c>
      <c r="K696" s="49">
        <v>7</v>
      </c>
      <c r="L696" s="50">
        <f>M696+N696+O696</f>
        <v>15</v>
      </c>
      <c r="M696" s="48">
        <v>3</v>
      </c>
      <c r="N696" s="48">
        <v>2</v>
      </c>
      <c r="O696" s="48">
        <v>10</v>
      </c>
      <c r="P696" s="50">
        <f>Q696+R696+S696</f>
        <v>17</v>
      </c>
      <c r="Q696" s="48">
        <v>2</v>
      </c>
      <c r="R696" s="48">
        <v>4</v>
      </c>
      <c r="S696" s="48">
        <v>11</v>
      </c>
      <c r="U696" s="42"/>
      <c r="V696" s="42"/>
      <c r="AL696" s="4"/>
      <c r="AN696" s="3"/>
    </row>
    <row r="697" spans="4:40" x14ac:dyDescent="0.2">
      <c r="D697" s="148"/>
      <c r="E697" s="149"/>
      <c r="F697" s="149"/>
      <c r="G697" s="154"/>
      <c r="H697" s="51">
        <f t="shared" ref="H697:S697" si="301">ROUND(H696/(H$680+H$682+H$684+H$686+H$688+H$690+H$692+H$694+H$696),3)</f>
        <v>3.7999999999999999E-2</v>
      </c>
      <c r="I697" s="52">
        <f t="shared" si="301"/>
        <v>0.125</v>
      </c>
      <c r="J697" s="52">
        <f t="shared" si="301"/>
        <v>0</v>
      </c>
      <c r="K697" s="53">
        <f t="shared" si="301"/>
        <v>3.2000000000000001E-2</v>
      </c>
      <c r="L697" s="54">
        <f t="shared" si="301"/>
        <v>2.5000000000000001E-2</v>
      </c>
      <c r="M697" s="52">
        <f t="shared" si="301"/>
        <v>4.8000000000000001E-2</v>
      </c>
      <c r="N697" s="52">
        <f t="shared" si="301"/>
        <v>1.6E-2</v>
      </c>
      <c r="O697" s="52">
        <f t="shared" si="301"/>
        <v>2.5000000000000001E-2</v>
      </c>
      <c r="P697" s="54">
        <f t="shared" si="301"/>
        <v>2.1000000000000001E-2</v>
      </c>
      <c r="Q697" s="52">
        <f t="shared" si="301"/>
        <v>2.8000000000000001E-2</v>
      </c>
      <c r="R697" s="52">
        <f t="shared" si="301"/>
        <v>1.7999999999999999E-2</v>
      </c>
      <c r="S697" s="52">
        <f t="shared" si="301"/>
        <v>2.1000000000000001E-2</v>
      </c>
      <c r="U697" s="42"/>
      <c r="V697" s="42"/>
      <c r="AL697" s="4"/>
      <c r="AN697" s="3"/>
    </row>
    <row r="698" spans="4:40" x14ac:dyDescent="0.2">
      <c r="D698" s="150" t="s">
        <v>41</v>
      </c>
      <c r="E698" s="151"/>
      <c r="F698" s="151"/>
      <c r="G698" s="155"/>
      <c r="H698" s="47">
        <f t="shared" ref="H698:S699" si="302">H680+H682+H684+H686+H688+H690+H692+H694+H696</f>
        <v>263</v>
      </c>
      <c r="I698" s="48">
        <f t="shared" si="302"/>
        <v>24</v>
      </c>
      <c r="J698" s="48">
        <f t="shared" si="302"/>
        <v>21</v>
      </c>
      <c r="K698" s="49">
        <f t="shared" si="302"/>
        <v>218</v>
      </c>
      <c r="L698" s="50">
        <f t="shared" si="302"/>
        <v>597</v>
      </c>
      <c r="M698" s="48">
        <f t="shared" si="302"/>
        <v>63</v>
      </c>
      <c r="N698" s="48">
        <f t="shared" si="302"/>
        <v>126</v>
      </c>
      <c r="O698" s="48">
        <f t="shared" si="302"/>
        <v>408</v>
      </c>
      <c r="P698" s="50">
        <f t="shared" si="302"/>
        <v>813</v>
      </c>
      <c r="Q698" s="48">
        <f t="shared" si="302"/>
        <v>72</v>
      </c>
      <c r="R698" s="48">
        <f t="shared" si="302"/>
        <v>224</v>
      </c>
      <c r="S698" s="48">
        <f t="shared" si="302"/>
        <v>517</v>
      </c>
      <c r="U698" s="42"/>
      <c r="V698" s="42"/>
      <c r="AL698" s="4"/>
      <c r="AN698" s="3"/>
    </row>
    <row r="699" spans="4:40" ht="13.5" thickBot="1" x14ac:dyDescent="0.25">
      <c r="D699" s="156"/>
      <c r="E699" s="157"/>
      <c r="F699" s="157"/>
      <c r="G699" s="158"/>
      <c r="H699" s="57">
        <f t="shared" si="302"/>
        <v>1</v>
      </c>
      <c r="I699" s="58">
        <f t="shared" si="302"/>
        <v>0.99900000000000011</v>
      </c>
      <c r="J699" s="58">
        <f t="shared" si="302"/>
        <v>1.0010000000000001</v>
      </c>
      <c r="K699" s="59">
        <f t="shared" si="302"/>
        <v>1</v>
      </c>
      <c r="L699" s="62">
        <f t="shared" si="302"/>
        <v>1</v>
      </c>
      <c r="M699" s="61">
        <f t="shared" si="302"/>
        <v>0.99900000000000011</v>
      </c>
      <c r="N699" s="61">
        <f t="shared" si="302"/>
        <v>0.99899999999999989</v>
      </c>
      <c r="O699" s="61">
        <f t="shared" si="302"/>
        <v>1</v>
      </c>
      <c r="P699" s="62">
        <f t="shared" si="302"/>
        <v>1.0010000000000001</v>
      </c>
      <c r="Q699" s="61">
        <f t="shared" si="302"/>
        <v>1</v>
      </c>
      <c r="R699" s="61">
        <f t="shared" si="302"/>
        <v>1.0010000000000001</v>
      </c>
      <c r="S699" s="61">
        <f t="shared" si="302"/>
        <v>0.99900000000000011</v>
      </c>
      <c r="U699" s="42"/>
      <c r="V699" s="42"/>
      <c r="AL699" s="4"/>
      <c r="AN699" s="3"/>
    </row>
    <row r="700" spans="4:40" x14ac:dyDescent="0.2">
      <c r="D700" s="131"/>
      <c r="E700" s="131"/>
      <c r="F700" s="131"/>
      <c r="G700" s="131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U700" s="42"/>
      <c r="V700" s="42"/>
      <c r="AL700" s="4"/>
      <c r="AN700" s="3"/>
    </row>
    <row r="701" spans="4:40" x14ac:dyDescent="0.2">
      <c r="D701" s="122"/>
      <c r="E701" s="122"/>
      <c r="F701" s="63"/>
      <c r="G701" s="63"/>
      <c r="H701" s="63"/>
      <c r="I701" s="63"/>
      <c r="J701" s="44"/>
      <c r="K701" s="44"/>
      <c r="L701" s="44"/>
      <c r="M701" s="44"/>
      <c r="N701" s="44"/>
      <c r="O701" s="44"/>
      <c r="P701" s="44"/>
      <c r="Q701" s="44"/>
      <c r="R701" s="63"/>
      <c r="S701" s="63"/>
      <c r="U701" s="42"/>
      <c r="V701" s="42"/>
    </row>
    <row r="702" spans="4:40" x14ac:dyDescent="0.2">
      <c r="D702" s="122"/>
      <c r="E702" s="122"/>
      <c r="F702" s="63"/>
      <c r="G702" s="63"/>
      <c r="H702" s="63"/>
      <c r="I702" s="63"/>
      <c r="J702" s="44"/>
      <c r="K702" s="44"/>
      <c r="L702" s="44"/>
      <c r="M702" s="44"/>
      <c r="N702" s="44"/>
      <c r="O702" s="44"/>
      <c r="P702" s="44"/>
      <c r="Q702" s="44"/>
      <c r="R702" s="63"/>
      <c r="S702" s="63"/>
      <c r="U702" s="42"/>
      <c r="V702" s="42"/>
    </row>
    <row r="703" spans="4:40" x14ac:dyDescent="0.2">
      <c r="D703" s="122"/>
      <c r="E703" s="122"/>
      <c r="F703" s="63"/>
      <c r="G703" s="63"/>
      <c r="H703" s="63"/>
      <c r="I703" s="63"/>
      <c r="J703" s="44"/>
      <c r="K703" s="44"/>
      <c r="L703" s="44"/>
      <c r="M703" s="44"/>
      <c r="N703" s="44"/>
      <c r="O703" s="44"/>
      <c r="P703" s="44"/>
      <c r="Q703" s="44"/>
      <c r="R703" s="63"/>
      <c r="S703" s="63"/>
      <c r="U703" s="42"/>
      <c r="V703" s="42"/>
    </row>
    <row r="704" spans="4:40" x14ac:dyDescent="0.2">
      <c r="D704" s="122"/>
      <c r="E704" s="122"/>
      <c r="F704" s="63"/>
      <c r="G704" s="63"/>
      <c r="H704" s="63"/>
      <c r="I704" s="63"/>
      <c r="J704" s="44"/>
      <c r="K704" s="44"/>
      <c r="L704" s="44"/>
      <c r="M704" s="44"/>
      <c r="N704" s="44"/>
      <c r="O704" s="44"/>
      <c r="P704" s="44"/>
      <c r="Q704" s="44"/>
      <c r="R704" s="63"/>
      <c r="S704" s="63"/>
      <c r="U704" s="42"/>
      <c r="V704" s="42"/>
    </row>
    <row r="705" spans="4:40" x14ac:dyDescent="0.2">
      <c r="D705" s="122"/>
      <c r="E705" s="122"/>
      <c r="F705" s="63"/>
      <c r="G705" s="63"/>
      <c r="H705" s="63"/>
      <c r="I705" s="63"/>
      <c r="J705" s="44"/>
      <c r="K705" s="44"/>
      <c r="L705" s="44"/>
      <c r="M705" s="44"/>
      <c r="N705" s="44"/>
      <c r="O705" s="44"/>
      <c r="P705" s="44"/>
      <c r="Q705" s="44"/>
      <c r="R705" s="63"/>
      <c r="S705" s="63"/>
      <c r="T705" s="42"/>
      <c r="U705" s="42"/>
      <c r="V705" s="42"/>
    </row>
    <row r="706" spans="4:40" x14ac:dyDescent="0.2">
      <c r="D706" s="122"/>
      <c r="E706" s="122"/>
      <c r="F706" s="63"/>
      <c r="G706" s="63"/>
      <c r="H706" s="63"/>
      <c r="I706" s="63"/>
      <c r="J706" s="44"/>
      <c r="K706" s="44"/>
      <c r="L706" s="44"/>
      <c r="M706" s="44"/>
      <c r="N706" s="44"/>
      <c r="O706" s="44"/>
      <c r="P706" s="44"/>
      <c r="Q706" s="44"/>
      <c r="R706" s="63"/>
      <c r="S706" s="63"/>
      <c r="T706" s="42"/>
      <c r="AL706" s="4"/>
      <c r="AN706" s="3"/>
    </row>
    <row r="707" spans="4:40" x14ac:dyDescent="0.2">
      <c r="D707" s="122"/>
      <c r="E707" s="122"/>
      <c r="F707" s="63"/>
      <c r="G707" s="63"/>
      <c r="H707" s="63"/>
      <c r="I707" s="63"/>
      <c r="J707" s="44"/>
      <c r="K707" s="44"/>
      <c r="L707" s="44"/>
      <c r="M707" s="44"/>
      <c r="N707" s="44"/>
      <c r="O707" s="44"/>
      <c r="P707" s="44"/>
      <c r="Q707" s="44"/>
      <c r="R707" s="63"/>
      <c r="S707" s="63"/>
      <c r="AL707" s="4"/>
      <c r="AN707" s="3"/>
    </row>
    <row r="708" spans="4:40" x14ac:dyDescent="0.2">
      <c r="D708" s="122"/>
      <c r="E708" s="122"/>
      <c r="F708" s="63"/>
      <c r="G708" s="63"/>
      <c r="H708" s="63"/>
      <c r="I708" s="63"/>
      <c r="J708" s="44"/>
      <c r="K708" s="44"/>
      <c r="L708" s="44"/>
      <c r="M708" s="44"/>
      <c r="N708" s="44"/>
      <c r="O708" s="44"/>
      <c r="P708" s="44"/>
      <c r="Q708" s="44"/>
      <c r="R708" s="63"/>
      <c r="S708" s="63"/>
      <c r="AL708" s="4"/>
      <c r="AN708" s="3"/>
    </row>
    <row r="709" spans="4:40" x14ac:dyDescent="0.2">
      <c r="D709" s="122"/>
      <c r="E709" s="122"/>
      <c r="F709" s="63"/>
      <c r="G709" s="63"/>
      <c r="H709" s="63"/>
      <c r="I709" s="63"/>
      <c r="J709" s="44"/>
      <c r="K709" s="44"/>
      <c r="L709" s="44"/>
      <c r="M709" s="44"/>
      <c r="N709" s="44"/>
      <c r="O709" s="44"/>
      <c r="P709" s="44"/>
      <c r="Q709" s="44"/>
      <c r="R709" s="63"/>
      <c r="S709" s="63"/>
      <c r="AL709" s="4"/>
      <c r="AN709" s="3"/>
    </row>
    <row r="710" spans="4:40" x14ac:dyDescent="0.2">
      <c r="D710" s="122"/>
      <c r="E710" s="122"/>
      <c r="F710" s="63"/>
      <c r="G710" s="63"/>
      <c r="H710" s="63"/>
      <c r="I710" s="63"/>
      <c r="J710" s="44"/>
      <c r="K710" s="44"/>
      <c r="L710" s="44"/>
      <c r="M710" s="44"/>
      <c r="N710" s="44"/>
      <c r="O710" s="44"/>
      <c r="P710" s="44"/>
      <c r="Q710" s="44"/>
      <c r="R710" s="63"/>
      <c r="S710" s="63"/>
      <c r="AL710" s="4"/>
      <c r="AN710" s="3"/>
    </row>
    <row r="711" spans="4:40" x14ac:dyDescent="0.2">
      <c r="D711" s="122"/>
      <c r="E711" s="122"/>
      <c r="F711" s="63"/>
      <c r="G711" s="63"/>
      <c r="H711" s="63"/>
      <c r="I711" s="63"/>
      <c r="J711" s="44"/>
      <c r="K711" s="44"/>
      <c r="L711" s="44"/>
      <c r="M711" s="44"/>
      <c r="N711" s="44"/>
      <c r="O711" s="44"/>
      <c r="P711" s="44"/>
      <c r="Q711" s="44"/>
      <c r="R711" s="63"/>
      <c r="S711" s="63"/>
      <c r="AL711" s="4"/>
      <c r="AN711" s="3"/>
    </row>
    <row r="712" spans="4:40" x14ac:dyDescent="0.2">
      <c r="D712" s="122"/>
      <c r="E712" s="122"/>
      <c r="F712" s="63"/>
      <c r="G712" s="63"/>
      <c r="H712" s="63"/>
      <c r="I712" s="63"/>
      <c r="J712" s="44"/>
      <c r="K712" s="44"/>
      <c r="L712" s="44"/>
      <c r="M712" s="44"/>
      <c r="N712" s="44"/>
      <c r="O712" s="44"/>
      <c r="P712" s="44"/>
      <c r="Q712" s="44"/>
      <c r="R712" s="63"/>
      <c r="S712" s="63"/>
      <c r="AL712" s="4"/>
      <c r="AN712" s="3"/>
    </row>
    <row r="713" spans="4:40" x14ac:dyDescent="0.2">
      <c r="D713" s="122"/>
      <c r="E713" s="122"/>
      <c r="F713" s="63"/>
      <c r="G713" s="63"/>
      <c r="H713" s="63"/>
      <c r="I713" s="63"/>
      <c r="J713" s="44"/>
      <c r="K713" s="44"/>
      <c r="L713" s="44"/>
      <c r="M713" s="44"/>
      <c r="N713" s="44"/>
      <c r="O713" s="44"/>
      <c r="P713" s="44"/>
      <c r="Q713" s="44"/>
      <c r="R713" s="63"/>
      <c r="S713" s="63"/>
      <c r="AL713" s="4"/>
      <c r="AN713" s="3"/>
    </row>
    <row r="714" spans="4:40" x14ac:dyDescent="0.2">
      <c r="D714" s="122"/>
      <c r="E714" s="122"/>
      <c r="F714" s="63"/>
      <c r="G714" s="63"/>
      <c r="H714" s="63"/>
      <c r="I714" s="63"/>
      <c r="J714" s="44"/>
      <c r="K714" s="44"/>
      <c r="L714" s="44"/>
      <c r="M714" s="44"/>
      <c r="N714" s="44"/>
      <c r="O714" s="44"/>
      <c r="P714" s="44"/>
      <c r="Q714" s="44"/>
      <c r="R714" s="63"/>
      <c r="S714" s="63"/>
      <c r="AL714" s="4"/>
      <c r="AN714" s="3"/>
    </row>
    <row r="715" spans="4:40" x14ac:dyDescent="0.2">
      <c r="D715" s="122"/>
      <c r="E715" s="122"/>
      <c r="F715" s="63"/>
      <c r="G715" s="63"/>
      <c r="H715" s="63"/>
      <c r="I715" s="63"/>
      <c r="J715" s="44"/>
      <c r="K715" s="44"/>
      <c r="L715" s="44"/>
      <c r="M715" s="44"/>
      <c r="N715" s="44"/>
      <c r="O715" s="44"/>
      <c r="P715" s="44"/>
      <c r="Q715" s="44"/>
      <c r="R715" s="63"/>
      <c r="S715" s="63"/>
      <c r="AL715" s="4"/>
      <c r="AN715" s="3"/>
    </row>
    <row r="716" spans="4:40" x14ac:dyDescent="0.2">
      <c r="D716" s="122"/>
      <c r="E716" s="122"/>
      <c r="F716" s="63"/>
      <c r="G716" s="63"/>
      <c r="H716" s="63"/>
      <c r="I716" s="63"/>
      <c r="J716" s="44"/>
      <c r="K716" s="44"/>
      <c r="L716" s="44"/>
      <c r="M716" s="44"/>
      <c r="N716" s="44"/>
      <c r="O716" s="44"/>
      <c r="P716" s="44"/>
      <c r="Q716" s="44"/>
      <c r="R716" s="63"/>
      <c r="S716" s="63"/>
      <c r="T716" s="42"/>
    </row>
    <row r="717" spans="4:40" x14ac:dyDescent="0.2">
      <c r="D717" s="122"/>
      <c r="E717" s="122"/>
      <c r="F717" s="63"/>
      <c r="G717" s="63"/>
      <c r="H717" s="63"/>
      <c r="I717" s="63"/>
      <c r="J717" s="44"/>
      <c r="K717" s="44"/>
      <c r="L717" s="44"/>
      <c r="M717" s="44"/>
      <c r="N717" s="44"/>
      <c r="O717" s="44"/>
      <c r="P717" s="44"/>
      <c r="Q717" s="44"/>
      <c r="R717" s="63"/>
      <c r="S717" s="63"/>
    </row>
    <row r="718" spans="4:40" x14ac:dyDescent="0.2">
      <c r="D718" s="122"/>
      <c r="E718" s="122"/>
      <c r="F718" s="63"/>
      <c r="G718" s="63"/>
      <c r="H718" s="63"/>
      <c r="I718" s="63"/>
      <c r="J718" s="44"/>
      <c r="K718" s="44"/>
      <c r="L718" s="44"/>
      <c r="M718" s="44"/>
      <c r="N718" s="44"/>
      <c r="O718" s="44"/>
      <c r="P718" s="44"/>
      <c r="Q718" s="44"/>
      <c r="R718" s="63"/>
      <c r="S718" s="63"/>
      <c r="T718" s="42"/>
    </row>
    <row r="719" spans="4:40" x14ac:dyDescent="0.2">
      <c r="D719" s="122"/>
      <c r="E719" s="122"/>
      <c r="F719" s="63"/>
      <c r="G719" s="63"/>
      <c r="H719" s="63"/>
      <c r="I719" s="63"/>
      <c r="J719" s="44"/>
      <c r="K719" s="44"/>
      <c r="L719" s="44"/>
      <c r="M719" s="44"/>
      <c r="N719" s="44"/>
      <c r="O719" s="44"/>
      <c r="P719" s="44"/>
      <c r="Q719" s="44"/>
      <c r="R719" s="63"/>
      <c r="S719" s="63"/>
    </row>
    <row r="720" spans="4:40" x14ac:dyDescent="0.2">
      <c r="D720" s="122"/>
      <c r="E720" s="122"/>
      <c r="F720" s="63"/>
      <c r="G720" s="63"/>
      <c r="H720" s="63"/>
      <c r="I720" s="63"/>
      <c r="J720" s="44"/>
      <c r="K720" s="44"/>
      <c r="L720" s="44"/>
      <c r="M720" s="44"/>
      <c r="N720" s="44"/>
      <c r="O720" s="44"/>
      <c r="P720" s="44"/>
      <c r="Q720" s="44"/>
      <c r="R720" s="63"/>
      <c r="S720" s="63"/>
      <c r="T720" s="42"/>
    </row>
    <row r="721" spans="3:40" x14ac:dyDescent="0.2">
      <c r="D721" s="122"/>
      <c r="E721" s="122"/>
      <c r="F721" s="63"/>
      <c r="G721" s="63"/>
      <c r="H721" s="63"/>
      <c r="I721" s="63"/>
      <c r="J721" s="44"/>
      <c r="K721" s="44"/>
      <c r="L721" s="44"/>
      <c r="M721" s="44"/>
      <c r="N721" s="44"/>
      <c r="O721" s="44"/>
      <c r="P721" s="44"/>
      <c r="Q721" s="44"/>
      <c r="R721" s="63"/>
      <c r="S721" s="63"/>
    </row>
    <row r="722" spans="3:40" x14ac:dyDescent="0.2">
      <c r="D722" s="122"/>
      <c r="E722" s="122"/>
      <c r="F722" s="63"/>
      <c r="G722" s="63"/>
      <c r="H722" s="63"/>
      <c r="I722" s="63"/>
      <c r="J722" s="44"/>
      <c r="K722" s="44"/>
      <c r="L722" s="44"/>
      <c r="M722" s="44"/>
      <c r="N722" s="44"/>
      <c r="O722" s="44"/>
      <c r="P722" s="44"/>
      <c r="Q722" s="44"/>
      <c r="R722" s="63"/>
      <c r="S722" s="63"/>
      <c r="T722" s="42"/>
    </row>
    <row r="723" spans="3:40" x14ac:dyDescent="0.2">
      <c r="D723" s="122"/>
      <c r="E723" s="122"/>
      <c r="F723" s="63"/>
      <c r="G723" s="63"/>
      <c r="H723" s="63"/>
      <c r="I723" s="63"/>
      <c r="J723" s="44"/>
      <c r="K723" s="44"/>
      <c r="L723" s="44"/>
      <c r="M723" s="44"/>
      <c r="N723" s="44"/>
      <c r="O723" s="44"/>
      <c r="P723" s="44"/>
      <c r="Q723" s="44"/>
      <c r="R723" s="63"/>
      <c r="S723" s="63"/>
    </row>
    <row r="724" spans="3:40" x14ac:dyDescent="0.2">
      <c r="D724" s="134"/>
      <c r="E724" s="134"/>
      <c r="F724" s="63"/>
      <c r="G724" s="63"/>
      <c r="H724" s="63"/>
      <c r="I724" s="63"/>
      <c r="J724" s="44"/>
      <c r="K724" s="44"/>
      <c r="L724" s="44"/>
      <c r="M724" s="44"/>
      <c r="N724" s="44"/>
      <c r="O724" s="44"/>
      <c r="P724" s="44"/>
      <c r="Q724" s="44"/>
      <c r="R724" s="63"/>
      <c r="S724" s="63"/>
    </row>
    <row r="725" spans="3:40" x14ac:dyDescent="0.2">
      <c r="D725" s="122"/>
      <c r="E725" s="122"/>
      <c r="F725" s="63"/>
      <c r="G725" s="63"/>
      <c r="H725" s="63"/>
      <c r="I725" s="63"/>
      <c r="J725" s="44"/>
      <c r="K725" s="44"/>
      <c r="L725" s="44"/>
      <c r="M725" s="44"/>
      <c r="N725" s="44"/>
      <c r="O725" s="44"/>
      <c r="P725" s="44"/>
      <c r="Q725" s="44"/>
      <c r="R725" s="63"/>
      <c r="S725" s="63"/>
      <c r="T725" s="42"/>
    </row>
    <row r="726" spans="3:40" ht="13.5" thickBot="1" x14ac:dyDescent="0.25">
      <c r="C726" s="3" t="s">
        <v>160</v>
      </c>
      <c r="D726" s="122"/>
      <c r="E726" s="122"/>
      <c r="F726" s="63"/>
      <c r="G726" s="63"/>
      <c r="H726" s="63"/>
      <c r="I726" s="63"/>
      <c r="J726" s="44"/>
      <c r="K726" s="44"/>
      <c r="L726" s="44"/>
      <c r="M726" s="44"/>
      <c r="N726" s="44"/>
      <c r="O726" s="44"/>
      <c r="P726" s="44"/>
      <c r="Q726" s="44"/>
      <c r="R726" s="63"/>
      <c r="S726" s="63"/>
      <c r="T726" s="42"/>
    </row>
    <row r="727" spans="3:40" x14ac:dyDescent="0.2">
      <c r="D727" s="79"/>
      <c r="E727" s="80"/>
      <c r="F727" s="80"/>
      <c r="G727" s="94"/>
      <c r="H727" s="159" t="s">
        <v>13</v>
      </c>
      <c r="I727" s="160"/>
      <c r="J727" s="160"/>
      <c r="K727" s="161"/>
      <c r="L727" s="186" t="s">
        <v>34</v>
      </c>
      <c r="M727" s="151"/>
      <c r="N727" s="151"/>
      <c r="O727" s="152"/>
      <c r="P727" s="150" t="s">
        <v>35</v>
      </c>
      <c r="Q727" s="151"/>
      <c r="R727" s="151"/>
      <c r="S727" s="152"/>
      <c r="T727" s="42"/>
      <c r="AL727" s="4"/>
      <c r="AN727" s="3"/>
    </row>
    <row r="728" spans="3:40" ht="12.75" customHeight="1" x14ac:dyDescent="0.2">
      <c r="D728" s="118"/>
      <c r="E728" s="119"/>
      <c r="F728" s="119"/>
      <c r="G728" s="124"/>
      <c r="H728" s="133"/>
      <c r="I728" s="121" t="s">
        <v>16</v>
      </c>
      <c r="J728" s="121" t="s">
        <v>17</v>
      </c>
      <c r="K728" s="45" t="s">
        <v>18</v>
      </c>
      <c r="L728" s="15"/>
      <c r="M728" s="121" t="s">
        <v>16</v>
      </c>
      <c r="N728" s="121" t="s">
        <v>17</v>
      </c>
      <c r="O728" s="46" t="s">
        <v>18</v>
      </c>
      <c r="P728" s="15"/>
      <c r="Q728" s="121" t="s">
        <v>16</v>
      </c>
      <c r="R728" s="121" t="s">
        <v>17</v>
      </c>
      <c r="S728" s="46" t="s">
        <v>18</v>
      </c>
      <c r="T728" s="42"/>
      <c r="AL728" s="4"/>
      <c r="AN728" s="3"/>
    </row>
    <row r="729" spans="3:40" ht="12.75" customHeight="1" x14ac:dyDescent="0.2">
      <c r="D729" s="146" t="s">
        <v>161</v>
      </c>
      <c r="E729" s="147"/>
      <c r="F729" s="147"/>
      <c r="G729" s="153"/>
      <c r="H729" s="47">
        <f>I729+J729+K729</f>
        <v>159</v>
      </c>
      <c r="I729" s="48">
        <v>16</v>
      </c>
      <c r="J729" s="48">
        <v>13</v>
      </c>
      <c r="K729" s="49">
        <v>130</v>
      </c>
      <c r="L729" s="50">
        <f>M729+N729+O729</f>
        <v>367</v>
      </c>
      <c r="M729" s="48">
        <v>38</v>
      </c>
      <c r="N729" s="48">
        <v>81</v>
      </c>
      <c r="O729" s="48">
        <v>248</v>
      </c>
      <c r="P729" s="50">
        <f>Q729+R729+S729</f>
        <v>434</v>
      </c>
      <c r="Q729" s="48">
        <v>39</v>
      </c>
      <c r="R729" s="48">
        <v>137</v>
      </c>
      <c r="S729" s="48">
        <v>258</v>
      </c>
      <c r="T729" s="42"/>
      <c r="AL729" s="4"/>
      <c r="AN729" s="3"/>
    </row>
    <row r="730" spans="3:40" ht="12.75" customHeight="1" x14ac:dyDescent="0.2">
      <c r="D730" s="148"/>
      <c r="E730" s="149"/>
      <c r="F730" s="149"/>
      <c r="G730" s="154"/>
      <c r="H730" s="51">
        <f t="shared" ref="H730:S730" si="303">ROUND(H729/(H$729+H$731+H$733+H$735+H$737+H$739+H$741),3)</f>
        <v>0.60499999999999998</v>
      </c>
      <c r="I730" s="52">
        <f t="shared" si="303"/>
        <v>0.66700000000000004</v>
      </c>
      <c r="J730" s="52">
        <f t="shared" si="303"/>
        <v>0.61899999999999999</v>
      </c>
      <c r="K730" s="53">
        <f t="shared" si="303"/>
        <v>0.59599999999999997</v>
      </c>
      <c r="L730" s="54">
        <f t="shared" si="303"/>
        <v>0.61499999999999999</v>
      </c>
      <c r="M730" s="52">
        <f t="shared" si="303"/>
        <v>0.60299999999999998</v>
      </c>
      <c r="N730" s="52">
        <f t="shared" si="303"/>
        <v>0.65300000000000002</v>
      </c>
      <c r="O730" s="52">
        <f t="shared" si="303"/>
        <v>0.60499999999999998</v>
      </c>
      <c r="P730" s="54">
        <f t="shared" si="303"/>
        <v>0.54600000000000004</v>
      </c>
      <c r="Q730" s="52">
        <f t="shared" si="303"/>
        <v>0.54200000000000004</v>
      </c>
      <c r="R730" s="52">
        <f t="shared" si="303"/>
        <v>0.61199999999999999</v>
      </c>
      <c r="S730" s="52">
        <f t="shared" si="303"/>
        <v>0.51700000000000002</v>
      </c>
      <c r="T730" s="42"/>
      <c r="AL730" s="4"/>
      <c r="AN730" s="3"/>
    </row>
    <row r="731" spans="3:40" ht="12.75" customHeight="1" x14ac:dyDescent="0.2">
      <c r="D731" s="146" t="s">
        <v>162</v>
      </c>
      <c r="E731" s="147"/>
      <c r="F731" s="147"/>
      <c r="G731" s="153"/>
      <c r="H731" s="47">
        <f>I731+J731+K731</f>
        <v>55</v>
      </c>
      <c r="I731" s="48">
        <v>3</v>
      </c>
      <c r="J731" s="48">
        <v>3</v>
      </c>
      <c r="K731" s="49">
        <v>49</v>
      </c>
      <c r="L731" s="50">
        <f>M731+N731+O731</f>
        <v>96</v>
      </c>
      <c r="M731" s="48">
        <v>3</v>
      </c>
      <c r="N731" s="48">
        <v>17</v>
      </c>
      <c r="O731" s="48">
        <v>76</v>
      </c>
      <c r="P731" s="50">
        <f>Q731+R731+S731</f>
        <v>144</v>
      </c>
      <c r="Q731" s="48">
        <v>6</v>
      </c>
      <c r="R731" s="48">
        <v>39</v>
      </c>
      <c r="S731" s="48">
        <v>99</v>
      </c>
      <c r="AL731" s="4"/>
      <c r="AN731" s="3"/>
    </row>
    <row r="732" spans="3:40" ht="12.75" customHeight="1" x14ac:dyDescent="0.2">
      <c r="D732" s="148"/>
      <c r="E732" s="149"/>
      <c r="F732" s="149"/>
      <c r="G732" s="154"/>
      <c r="H732" s="51">
        <f t="shared" ref="H732:S732" si="304">ROUND(H731/(H$729+H$731+H$733+H$735+H$737+H$739+H$741),3)</f>
        <v>0.20899999999999999</v>
      </c>
      <c r="I732" s="52">
        <f t="shared" si="304"/>
        <v>0.125</v>
      </c>
      <c r="J732" s="52">
        <f t="shared" si="304"/>
        <v>0.14299999999999999</v>
      </c>
      <c r="K732" s="53">
        <f t="shared" si="304"/>
        <v>0.22500000000000001</v>
      </c>
      <c r="L732" s="54">
        <f t="shared" si="304"/>
        <v>0.161</v>
      </c>
      <c r="M732" s="52">
        <f t="shared" si="304"/>
        <v>4.8000000000000001E-2</v>
      </c>
      <c r="N732" s="52">
        <f t="shared" si="304"/>
        <v>0.13700000000000001</v>
      </c>
      <c r="O732" s="52">
        <f t="shared" si="304"/>
        <v>0.185</v>
      </c>
      <c r="P732" s="54">
        <f t="shared" si="304"/>
        <v>0.18099999999999999</v>
      </c>
      <c r="Q732" s="52">
        <f t="shared" si="304"/>
        <v>8.3000000000000004E-2</v>
      </c>
      <c r="R732" s="52">
        <f t="shared" si="304"/>
        <v>0.17399999999999999</v>
      </c>
      <c r="S732" s="52">
        <f t="shared" si="304"/>
        <v>0.19800000000000001</v>
      </c>
      <c r="AL732" s="4"/>
      <c r="AN732" s="3"/>
    </row>
    <row r="733" spans="3:40" ht="12.75" customHeight="1" x14ac:dyDescent="0.2">
      <c r="D733" s="146" t="s">
        <v>163</v>
      </c>
      <c r="E733" s="147"/>
      <c r="F733" s="147"/>
      <c r="G733" s="153"/>
      <c r="H733" s="47">
        <f>I733+J733+K733</f>
        <v>17</v>
      </c>
      <c r="I733" s="48">
        <v>3</v>
      </c>
      <c r="J733" s="48">
        <v>3</v>
      </c>
      <c r="K733" s="49">
        <v>11</v>
      </c>
      <c r="L733" s="50">
        <f>M733+N733+O733</f>
        <v>42</v>
      </c>
      <c r="M733" s="48">
        <v>8</v>
      </c>
      <c r="N733" s="48">
        <v>10</v>
      </c>
      <c r="O733" s="48">
        <v>24</v>
      </c>
      <c r="P733" s="50">
        <f>Q733+R733+S733</f>
        <v>96</v>
      </c>
      <c r="Q733" s="48">
        <v>15</v>
      </c>
      <c r="R733" s="48">
        <v>28</v>
      </c>
      <c r="S733" s="48">
        <v>53</v>
      </c>
      <c r="AL733" s="4"/>
      <c r="AN733" s="3"/>
    </row>
    <row r="734" spans="3:40" ht="12.75" customHeight="1" x14ac:dyDescent="0.2">
      <c r="D734" s="148"/>
      <c r="E734" s="149"/>
      <c r="F734" s="149"/>
      <c r="G734" s="154"/>
      <c r="H734" s="51">
        <f t="shared" ref="H734:S734" si="305">ROUND(H733/(H$729+H$731+H$733+H$735+H$737+H$739+H$741),3)</f>
        <v>6.5000000000000002E-2</v>
      </c>
      <c r="I734" s="52">
        <f t="shared" si="305"/>
        <v>0.125</v>
      </c>
      <c r="J734" s="52">
        <f t="shared" si="305"/>
        <v>0.14299999999999999</v>
      </c>
      <c r="K734" s="53">
        <f t="shared" si="305"/>
        <v>0.05</v>
      </c>
      <c r="L734" s="54">
        <f t="shared" si="305"/>
        <v>7.0000000000000007E-2</v>
      </c>
      <c r="M734" s="52">
        <f t="shared" si="305"/>
        <v>0.127</v>
      </c>
      <c r="N734" s="52">
        <f t="shared" si="305"/>
        <v>8.1000000000000003E-2</v>
      </c>
      <c r="O734" s="52">
        <f t="shared" si="305"/>
        <v>5.8999999999999997E-2</v>
      </c>
      <c r="P734" s="54">
        <f t="shared" si="305"/>
        <v>0.121</v>
      </c>
      <c r="Q734" s="52">
        <f t="shared" si="305"/>
        <v>0.20799999999999999</v>
      </c>
      <c r="R734" s="52">
        <f t="shared" si="305"/>
        <v>0.125</v>
      </c>
      <c r="S734" s="52">
        <f t="shared" si="305"/>
        <v>0.106</v>
      </c>
      <c r="AL734" s="4"/>
      <c r="AN734" s="3"/>
    </row>
    <row r="735" spans="3:40" ht="12.75" customHeight="1" x14ac:dyDescent="0.2">
      <c r="D735" s="146" t="s">
        <v>164</v>
      </c>
      <c r="E735" s="147"/>
      <c r="F735" s="147"/>
      <c r="G735" s="153"/>
      <c r="H735" s="47">
        <f>I735+J735+K735</f>
        <v>14</v>
      </c>
      <c r="I735" s="48">
        <v>0</v>
      </c>
      <c r="J735" s="48">
        <v>0</v>
      </c>
      <c r="K735" s="49">
        <v>14</v>
      </c>
      <c r="L735" s="50">
        <f>M735+N735+O735</f>
        <v>38</v>
      </c>
      <c r="M735" s="48">
        <v>1</v>
      </c>
      <c r="N735" s="48">
        <v>5</v>
      </c>
      <c r="O735" s="48">
        <v>32</v>
      </c>
      <c r="P735" s="50">
        <f>Q735+R735+S735</f>
        <v>64</v>
      </c>
      <c r="Q735" s="48">
        <v>2</v>
      </c>
      <c r="R735" s="48">
        <v>8</v>
      </c>
      <c r="S735" s="48">
        <v>54</v>
      </c>
      <c r="AL735" s="4"/>
      <c r="AN735" s="3"/>
    </row>
    <row r="736" spans="3:40" ht="12.75" customHeight="1" x14ac:dyDescent="0.2">
      <c r="D736" s="148"/>
      <c r="E736" s="149"/>
      <c r="F736" s="149"/>
      <c r="G736" s="154"/>
      <c r="H736" s="51">
        <f t="shared" ref="H736:S736" si="306">ROUND(H735/(H$729+H$731+H$733+H$735+H$737+H$739+H$741),3)</f>
        <v>5.2999999999999999E-2</v>
      </c>
      <c r="I736" s="52">
        <f t="shared" si="306"/>
        <v>0</v>
      </c>
      <c r="J736" s="52">
        <f t="shared" si="306"/>
        <v>0</v>
      </c>
      <c r="K736" s="53">
        <f t="shared" si="306"/>
        <v>6.4000000000000001E-2</v>
      </c>
      <c r="L736" s="54">
        <f t="shared" si="306"/>
        <v>6.4000000000000001E-2</v>
      </c>
      <c r="M736" s="52">
        <f t="shared" si="306"/>
        <v>1.6E-2</v>
      </c>
      <c r="N736" s="52">
        <f t="shared" si="306"/>
        <v>0.04</v>
      </c>
      <c r="O736" s="52">
        <f t="shared" si="306"/>
        <v>7.8E-2</v>
      </c>
      <c r="P736" s="54">
        <f t="shared" si="306"/>
        <v>8.1000000000000003E-2</v>
      </c>
      <c r="Q736" s="52">
        <f t="shared" si="306"/>
        <v>2.8000000000000001E-2</v>
      </c>
      <c r="R736" s="52">
        <f t="shared" si="306"/>
        <v>3.5999999999999997E-2</v>
      </c>
      <c r="S736" s="52">
        <f t="shared" si="306"/>
        <v>0.108</v>
      </c>
      <c r="AL736" s="4"/>
      <c r="AN736" s="3"/>
    </row>
    <row r="737" spans="4:40" ht="12.75" customHeight="1" x14ac:dyDescent="0.2">
      <c r="D737" s="146" t="s">
        <v>158</v>
      </c>
      <c r="E737" s="147"/>
      <c r="F737" s="147"/>
      <c r="G737" s="153"/>
      <c r="H737" s="47">
        <f>I737+J737+K737</f>
        <v>13</v>
      </c>
      <c r="I737" s="48">
        <v>1</v>
      </c>
      <c r="J737" s="48">
        <v>2</v>
      </c>
      <c r="K737" s="49">
        <v>10</v>
      </c>
      <c r="L737" s="50">
        <f>M737+N737+O737</f>
        <v>33</v>
      </c>
      <c r="M737" s="48">
        <v>7</v>
      </c>
      <c r="N737" s="48">
        <v>7</v>
      </c>
      <c r="O737" s="48">
        <v>19</v>
      </c>
      <c r="P737" s="50">
        <f>Q737+R737+S737</f>
        <v>26</v>
      </c>
      <c r="Q737" s="48">
        <v>3</v>
      </c>
      <c r="R737" s="48">
        <v>5</v>
      </c>
      <c r="S737" s="48">
        <v>18</v>
      </c>
      <c r="AL737" s="4"/>
      <c r="AN737" s="3"/>
    </row>
    <row r="738" spans="4:40" ht="12.75" customHeight="1" x14ac:dyDescent="0.2">
      <c r="D738" s="148"/>
      <c r="E738" s="149"/>
      <c r="F738" s="149"/>
      <c r="G738" s="154"/>
      <c r="H738" s="51">
        <f t="shared" ref="H738:S738" si="307">ROUND(H737/(H$729+H$731+H$733+H$735+H$737+H$739+H$741),3)</f>
        <v>4.9000000000000002E-2</v>
      </c>
      <c r="I738" s="52">
        <f t="shared" si="307"/>
        <v>4.2000000000000003E-2</v>
      </c>
      <c r="J738" s="52">
        <f t="shared" si="307"/>
        <v>9.5000000000000001E-2</v>
      </c>
      <c r="K738" s="53">
        <f t="shared" si="307"/>
        <v>4.5999999999999999E-2</v>
      </c>
      <c r="L738" s="54">
        <f t="shared" si="307"/>
        <v>5.5E-2</v>
      </c>
      <c r="M738" s="52">
        <f t="shared" si="307"/>
        <v>0.111</v>
      </c>
      <c r="N738" s="52">
        <f t="shared" si="307"/>
        <v>5.6000000000000001E-2</v>
      </c>
      <c r="O738" s="52">
        <f t="shared" si="307"/>
        <v>4.5999999999999999E-2</v>
      </c>
      <c r="P738" s="54">
        <f t="shared" si="307"/>
        <v>3.3000000000000002E-2</v>
      </c>
      <c r="Q738" s="52">
        <f t="shared" si="307"/>
        <v>4.2000000000000003E-2</v>
      </c>
      <c r="R738" s="52">
        <f t="shared" si="307"/>
        <v>2.1999999999999999E-2</v>
      </c>
      <c r="S738" s="52">
        <f t="shared" si="307"/>
        <v>3.5999999999999997E-2</v>
      </c>
      <c r="AL738" s="4"/>
      <c r="AN738" s="3"/>
    </row>
    <row r="739" spans="4:40" ht="12.75" customHeight="1" x14ac:dyDescent="0.25">
      <c r="D739" s="146" t="s">
        <v>165</v>
      </c>
      <c r="E739" s="147"/>
      <c r="F739" s="147"/>
      <c r="G739" s="153"/>
      <c r="H739" s="47">
        <f>I739+J739+K739</f>
        <v>2</v>
      </c>
      <c r="I739" s="48">
        <v>1</v>
      </c>
      <c r="J739" s="48">
        <v>0</v>
      </c>
      <c r="K739" s="49">
        <v>1</v>
      </c>
      <c r="L739" s="50">
        <f>M739+N739+O739</f>
        <v>10</v>
      </c>
      <c r="M739" s="48">
        <v>0</v>
      </c>
      <c r="N739" s="48">
        <v>3</v>
      </c>
      <c r="O739" s="48">
        <v>7</v>
      </c>
      <c r="P739" s="50">
        <f>Q739+R739+S739</f>
        <v>14</v>
      </c>
      <c r="Q739" s="48">
        <v>3</v>
      </c>
      <c r="R739" s="48">
        <v>6</v>
      </c>
      <c r="S739" s="48">
        <v>5</v>
      </c>
      <c r="U739"/>
      <c r="V739"/>
      <c r="W739"/>
      <c r="X739"/>
      <c r="Y739"/>
      <c r="AL739" s="4"/>
      <c r="AN739" s="3"/>
    </row>
    <row r="740" spans="4:40" ht="12.75" customHeight="1" x14ac:dyDescent="0.25">
      <c r="D740" s="148"/>
      <c r="E740" s="149"/>
      <c r="F740" s="149"/>
      <c r="G740" s="154"/>
      <c r="H740" s="51">
        <f t="shared" ref="H740:S740" si="308">ROUND(H739/(H$729+H$731+H$733+H$735+H$737+H$739+H$741),3)</f>
        <v>8.0000000000000002E-3</v>
      </c>
      <c r="I740" s="52">
        <f t="shared" si="308"/>
        <v>4.2000000000000003E-2</v>
      </c>
      <c r="J740" s="52">
        <f t="shared" si="308"/>
        <v>0</v>
      </c>
      <c r="K740" s="53">
        <f t="shared" si="308"/>
        <v>5.0000000000000001E-3</v>
      </c>
      <c r="L740" s="54">
        <f t="shared" si="308"/>
        <v>1.7000000000000001E-2</v>
      </c>
      <c r="M740" s="52">
        <f t="shared" si="308"/>
        <v>0</v>
      </c>
      <c r="N740" s="52">
        <f t="shared" si="308"/>
        <v>2.4E-2</v>
      </c>
      <c r="O740" s="52">
        <f t="shared" si="308"/>
        <v>1.7000000000000001E-2</v>
      </c>
      <c r="P740" s="54">
        <f t="shared" si="308"/>
        <v>1.7999999999999999E-2</v>
      </c>
      <c r="Q740" s="52">
        <f t="shared" si="308"/>
        <v>4.2000000000000003E-2</v>
      </c>
      <c r="R740" s="52">
        <f t="shared" si="308"/>
        <v>2.7E-2</v>
      </c>
      <c r="S740" s="52">
        <f t="shared" si="308"/>
        <v>0.01</v>
      </c>
      <c r="U740"/>
      <c r="V740"/>
      <c r="W740"/>
      <c r="X740"/>
      <c r="Y740"/>
      <c r="AL740" s="4"/>
      <c r="AN740" s="3"/>
    </row>
    <row r="741" spans="4:40" ht="12.75" customHeight="1" x14ac:dyDescent="0.2">
      <c r="D741" s="146" t="s">
        <v>96</v>
      </c>
      <c r="E741" s="147"/>
      <c r="F741" s="147"/>
      <c r="G741" s="153"/>
      <c r="H741" s="47">
        <f>I741+J741+K741</f>
        <v>3</v>
      </c>
      <c r="I741" s="48">
        <v>0</v>
      </c>
      <c r="J741" s="48">
        <v>0</v>
      </c>
      <c r="K741" s="49">
        <v>3</v>
      </c>
      <c r="L741" s="50">
        <f>M741+N741+O741</f>
        <v>11</v>
      </c>
      <c r="M741" s="48">
        <v>6</v>
      </c>
      <c r="N741" s="48">
        <v>1</v>
      </c>
      <c r="O741" s="48">
        <v>4</v>
      </c>
      <c r="P741" s="50">
        <f>Q741+R741+S741</f>
        <v>17</v>
      </c>
      <c r="Q741" s="48">
        <v>4</v>
      </c>
      <c r="R741" s="48">
        <v>1</v>
      </c>
      <c r="S741" s="48">
        <v>12</v>
      </c>
      <c r="U741" s="42"/>
      <c r="V741" s="42"/>
      <c r="AL741" s="4"/>
      <c r="AN741" s="3"/>
    </row>
    <row r="742" spans="4:40" ht="12.75" customHeight="1" x14ac:dyDescent="0.2">
      <c r="D742" s="148"/>
      <c r="E742" s="149"/>
      <c r="F742" s="149"/>
      <c r="G742" s="154"/>
      <c r="H742" s="51">
        <f t="shared" ref="H742:S742" si="309">ROUND(H741/(H$729+H$731+H$733+H$735+H$737+H$739+H$741),3)</f>
        <v>1.0999999999999999E-2</v>
      </c>
      <c r="I742" s="52">
        <f t="shared" si="309"/>
        <v>0</v>
      </c>
      <c r="J742" s="52">
        <f t="shared" si="309"/>
        <v>0</v>
      </c>
      <c r="K742" s="53">
        <f t="shared" si="309"/>
        <v>1.4E-2</v>
      </c>
      <c r="L742" s="54">
        <f t="shared" si="309"/>
        <v>1.7999999999999999E-2</v>
      </c>
      <c r="M742" s="52">
        <f t="shared" si="309"/>
        <v>9.5000000000000001E-2</v>
      </c>
      <c r="N742" s="52">
        <f t="shared" si="309"/>
        <v>8.0000000000000002E-3</v>
      </c>
      <c r="O742" s="52">
        <f t="shared" si="309"/>
        <v>0.01</v>
      </c>
      <c r="P742" s="54">
        <f t="shared" si="309"/>
        <v>2.1000000000000001E-2</v>
      </c>
      <c r="Q742" s="52">
        <f t="shared" si="309"/>
        <v>5.6000000000000001E-2</v>
      </c>
      <c r="R742" s="52">
        <f t="shared" si="309"/>
        <v>4.0000000000000001E-3</v>
      </c>
      <c r="S742" s="52">
        <f t="shared" si="309"/>
        <v>2.4E-2</v>
      </c>
      <c r="U742" s="42"/>
      <c r="V742" s="42"/>
      <c r="AL742" s="4"/>
      <c r="AN742" s="3"/>
    </row>
    <row r="743" spans="4:40" ht="12.75" customHeight="1" x14ac:dyDescent="0.2">
      <c r="D743" s="150" t="s">
        <v>41</v>
      </c>
      <c r="E743" s="151"/>
      <c r="F743" s="151"/>
      <c r="G743" s="155"/>
      <c r="H743" s="47">
        <f t="shared" ref="H743:S744" si="310">H729+H731+H733+H735+H737+H739+H741</f>
        <v>263</v>
      </c>
      <c r="I743" s="48">
        <f t="shared" si="310"/>
        <v>24</v>
      </c>
      <c r="J743" s="48">
        <f t="shared" si="310"/>
        <v>21</v>
      </c>
      <c r="K743" s="49">
        <f t="shared" si="310"/>
        <v>218</v>
      </c>
      <c r="L743" s="50">
        <f t="shared" si="310"/>
        <v>597</v>
      </c>
      <c r="M743" s="48">
        <f t="shared" si="310"/>
        <v>63</v>
      </c>
      <c r="N743" s="48">
        <f t="shared" si="310"/>
        <v>124</v>
      </c>
      <c r="O743" s="48">
        <f t="shared" si="310"/>
        <v>410</v>
      </c>
      <c r="P743" s="50">
        <f t="shared" si="310"/>
        <v>795</v>
      </c>
      <c r="Q743" s="48">
        <f t="shared" si="310"/>
        <v>72</v>
      </c>
      <c r="R743" s="48">
        <f t="shared" si="310"/>
        <v>224</v>
      </c>
      <c r="S743" s="48">
        <f t="shared" si="310"/>
        <v>499</v>
      </c>
      <c r="U743" s="42"/>
      <c r="V743" s="42"/>
      <c r="AL743" s="4"/>
      <c r="AN743" s="3"/>
    </row>
    <row r="744" spans="4:40" ht="12.75" customHeight="1" thickBot="1" x14ac:dyDescent="0.25">
      <c r="D744" s="156"/>
      <c r="E744" s="157"/>
      <c r="F744" s="157"/>
      <c r="G744" s="158"/>
      <c r="H744" s="57">
        <f t="shared" si="310"/>
        <v>1</v>
      </c>
      <c r="I744" s="58">
        <f t="shared" si="310"/>
        <v>1.0010000000000001</v>
      </c>
      <c r="J744" s="58">
        <f t="shared" si="310"/>
        <v>1</v>
      </c>
      <c r="K744" s="59">
        <f t="shared" si="310"/>
        <v>1</v>
      </c>
      <c r="L744" s="62">
        <f t="shared" si="310"/>
        <v>1.0000000000000002</v>
      </c>
      <c r="M744" s="61">
        <f t="shared" si="310"/>
        <v>1</v>
      </c>
      <c r="N744" s="61">
        <f t="shared" si="310"/>
        <v>0.99900000000000011</v>
      </c>
      <c r="O744" s="61">
        <f t="shared" si="310"/>
        <v>1</v>
      </c>
      <c r="P744" s="62">
        <f t="shared" si="310"/>
        <v>1.0010000000000001</v>
      </c>
      <c r="Q744" s="61">
        <f t="shared" si="310"/>
        <v>1.0010000000000001</v>
      </c>
      <c r="R744" s="61">
        <f t="shared" si="310"/>
        <v>1</v>
      </c>
      <c r="S744" s="61">
        <f t="shared" si="310"/>
        <v>0.99900000000000011</v>
      </c>
      <c r="U744" s="42"/>
      <c r="V744" s="42"/>
      <c r="AL744" s="4"/>
      <c r="AN744" s="3"/>
    </row>
    <row r="745" spans="4:40" x14ac:dyDescent="0.2">
      <c r="D745" s="113"/>
      <c r="E745" s="113"/>
      <c r="F745" s="63"/>
      <c r="G745" s="63"/>
      <c r="H745" s="63"/>
      <c r="I745" s="63"/>
      <c r="J745" s="44"/>
      <c r="K745" s="44"/>
      <c r="L745" s="44"/>
      <c r="M745" s="44"/>
      <c r="N745" s="44"/>
      <c r="O745" s="44"/>
      <c r="P745" s="44"/>
      <c r="Q745" s="44"/>
      <c r="R745" s="63"/>
      <c r="S745" s="63"/>
      <c r="T745" s="42"/>
    </row>
    <row r="746" spans="4:40" x14ac:dyDescent="0.2">
      <c r="D746" s="113"/>
      <c r="E746" s="113"/>
      <c r="F746" s="63"/>
      <c r="G746" s="63"/>
      <c r="H746" s="63"/>
      <c r="I746" s="63"/>
      <c r="J746" s="44"/>
      <c r="K746" s="44"/>
      <c r="L746" s="44"/>
      <c r="M746" s="44"/>
      <c r="N746" s="44"/>
      <c r="O746" s="44"/>
      <c r="P746" s="44"/>
      <c r="Q746" s="44"/>
      <c r="R746" s="63"/>
      <c r="S746" s="63"/>
      <c r="T746" s="42"/>
    </row>
    <row r="747" spans="4:40" x14ac:dyDescent="0.2">
      <c r="D747" s="113"/>
      <c r="E747" s="113"/>
      <c r="F747" s="63"/>
      <c r="G747" s="63"/>
      <c r="H747" s="63"/>
      <c r="I747" s="63"/>
      <c r="J747" s="44"/>
      <c r="K747" s="44"/>
      <c r="L747" s="44"/>
      <c r="M747" s="44"/>
      <c r="N747" s="44"/>
      <c r="O747" s="44"/>
      <c r="P747" s="44"/>
      <c r="Q747" s="44"/>
      <c r="R747" s="63"/>
      <c r="S747" s="63"/>
      <c r="T747" s="42"/>
    </row>
    <row r="748" spans="4:40" x14ac:dyDescent="0.2">
      <c r="D748" s="113"/>
      <c r="E748" s="113"/>
      <c r="F748" s="63"/>
      <c r="G748" s="63"/>
      <c r="H748" s="63"/>
      <c r="I748" s="63"/>
      <c r="J748" s="44"/>
      <c r="K748" s="44"/>
      <c r="L748" s="44"/>
      <c r="M748" s="44"/>
      <c r="N748" s="44"/>
      <c r="O748" s="44"/>
      <c r="P748" s="44"/>
      <c r="Q748" s="44"/>
      <c r="R748" s="63"/>
      <c r="S748" s="63"/>
      <c r="T748" s="42"/>
    </row>
    <row r="749" spans="4:40" x14ac:dyDescent="0.2">
      <c r="D749" s="113"/>
      <c r="E749" s="113"/>
      <c r="F749" s="63"/>
      <c r="G749" s="63"/>
      <c r="H749" s="63"/>
      <c r="I749" s="63"/>
      <c r="J749" s="44"/>
      <c r="K749" s="44"/>
      <c r="L749" s="44"/>
      <c r="M749" s="44"/>
      <c r="N749" s="44"/>
      <c r="O749" s="44"/>
      <c r="P749" s="44"/>
      <c r="Q749" s="44"/>
      <c r="R749" s="63"/>
      <c r="S749" s="63"/>
      <c r="T749" s="42"/>
    </row>
    <row r="750" spans="4:40" ht="12.75" customHeight="1" x14ac:dyDescent="0.2">
      <c r="D750" s="113"/>
      <c r="E750" s="113"/>
      <c r="F750" s="63"/>
      <c r="G750" s="63"/>
      <c r="H750" s="63"/>
      <c r="I750" s="63"/>
      <c r="J750" s="44"/>
      <c r="K750" s="44"/>
      <c r="L750" s="44"/>
      <c r="M750" s="44"/>
      <c r="N750" s="44"/>
      <c r="O750" s="44"/>
      <c r="P750" s="44"/>
      <c r="Q750" s="44"/>
      <c r="R750" s="63"/>
      <c r="S750" s="63"/>
      <c r="T750" s="42"/>
    </row>
    <row r="751" spans="4:40" ht="12.75" customHeight="1" x14ac:dyDescent="0.2">
      <c r="D751" s="113"/>
      <c r="E751" s="113"/>
      <c r="F751" s="63"/>
      <c r="G751" s="63"/>
      <c r="H751" s="63"/>
      <c r="I751" s="63"/>
      <c r="J751" s="44"/>
      <c r="K751" s="44"/>
      <c r="L751" s="44"/>
      <c r="M751" s="44"/>
      <c r="N751" s="44"/>
      <c r="O751" s="44"/>
      <c r="P751" s="44"/>
      <c r="Q751" s="44"/>
      <c r="R751" s="63"/>
      <c r="S751" s="63"/>
      <c r="T751" s="42"/>
    </row>
    <row r="752" spans="4:40" ht="12.75" customHeight="1" x14ac:dyDescent="0.2">
      <c r="D752" s="113"/>
      <c r="E752" s="113"/>
      <c r="F752" s="63"/>
      <c r="G752" s="63"/>
      <c r="H752" s="63"/>
      <c r="I752" s="63"/>
      <c r="J752" s="44"/>
      <c r="K752" s="44"/>
      <c r="L752" s="44"/>
      <c r="M752" s="44"/>
      <c r="N752" s="44"/>
      <c r="O752" s="44"/>
      <c r="P752" s="44"/>
      <c r="Q752" s="44"/>
      <c r="R752" s="63"/>
      <c r="S752" s="63"/>
    </row>
    <row r="753" spans="4:22" ht="12.75" customHeight="1" x14ac:dyDescent="0.2">
      <c r="D753" s="113"/>
      <c r="E753" s="113"/>
      <c r="F753" s="63"/>
      <c r="G753" s="63"/>
      <c r="H753" s="63"/>
      <c r="I753" s="63"/>
      <c r="J753" s="44"/>
      <c r="K753" s="44"/>
      <c r="L753" s="44"/>
      <c r="M753" s="44"/>
      <c r="N753" s="44"/>
      <c r="O753" s="44"/>
      <c r="P753" s="44"/>
      <c r="Q753" s="44"/>
      <c r="R753" s="63"/>
      <c r="S753" s="63"/>
      <c r="V753" s="42"/>
    </row>
    <row r="754" spans="4:22" ht="12.75" customHeight="1" x14ac:dyDescent="0.2">
      <c r="D754" s="113"/>
      <c r="E754" s="113"/>
      <c r="F754" s="63"/>
      <c r="G754" s="63"/>
      <c r="H754" s="63"/>
      <c r="I754" s="63"/>
      <c r="J754" s="44"/>
      <c r="K754" s="44"/>
      <c r="L754" s="44"/>
      <c r="M754" s="44"/>
      <c r="N754" s="44"/>
      <c r="O754" s="44"/>
      <c r="P754" s="44"/>
      <c r="Q754" s="44"/>
      <c r="R754" s="63"/>
      <c r="S754" s="63"/>
      <c r="V754" s="42"/>
    </row>
    <row r="755" spans="4:22" ht="12.75" customHeight="1" x14ac:dyDescent="0.2">
      <c r="D755" s="113"/>
      <c r="E755" s="113"/>
      <c r="F755" s="63"/>
      <c r="G755" s="63"/>
      <c r="H755" s="63"/>
      <c r="I755" s="63"/>
      <c r="J755" s="44"/>
      <c r="K755" s="44"/>
      <c r="L755" s="44"/>
      <c r="M755" s="44"/>
      <c r="N755" s="44"/>
      <c r="O755" s="44"/>
      <c r="P755" s="44"/>
      <c r="Q755" s="44"/>
      <c r="R755" s="63"/>
      <c r="S755" s="63"/>
      <c r="V755" s="42"/>
    </row>
    <row r="756" spans="4:22" ht="12.75" customHeight="1" x14ac:dyDescent="0.2">
      <c r="D756" s="113"/>
      <c r="E756" s="113"/>
      <c r="F756" s="63"/>
      <c r="G756" s="63"/>
      <c r="H756" s="63"/>
      <c r="I756" s="63"/>
      <c r="J756" s="44"/>
      <c r="K756" s="44"/>
      <c r="L756" s="44"/>
      <c r="M756" s="44"/>
      <c r="N756" s="44"/>
      <c r="O756" s="44"/>
      <c r="P756" s="44"/>
      <c r="Q756" s="44"/>
      <c r="R756" s="63"/>
      <c r="S756" s="63"/>
      <c r="V756" s="42"/>
    </row>
    <row r="757" spans="4:22" ht="12.75" customHeight="1" x14ac:dyDescent="0.2">
      <c r="D757" s="113"/>
      <c r="E757" s="113"/>
      <c r="F757" s="63"/>
      <c r="G757" s="63"/>
      <c r="H757" s="63"/>
      <c r="I757" s="63"/>
      <c r="J757" s="44"/>
      <c r="K757" s="44"/>
      <c r="L757" s="44"/>
      <c r="M757" s="44"/>
      <c r="N757" s="44"/>
      <c r="O757" s="44"/>
      <c r="P757" s="44"/>
      <c r="Q757" s="44"/>
      <c r="R757" s="63"/>
      <c r="S757" s="63"/>
      <c r="V757" s="42"/>
    </row>
    <row r="758" spans="4:22" ht="12.75" customHeight="1" x14ac:dyDescent="0.2">
      <c r="D758" s="113"/>
      <c r="E758" s="113"/>
      <c r="F758" s="63"/>
      <c r="G758" s="63"/>
      <c r="H758" s="63"/>
      <c r="I758" s="63"/>
      <c r="J758" s="44"/>
      <c r="K758" s="44"/>
      <c r="L758" s="44"/>
      <c r="M758" s="44"/>
      <c r="N758" s="44"/>
      <c r="O758" s="44"/>
      <c r="P758" s="44"/>
      <c r="Q758" s="44"/>
      <c r="R758" s="63"/>
      <c r="S758" s="63"/>
      <c r="V758" s="42"/>
    </row>
    <row r="759" spans="4:22" ht="12.75" customHeight="1" x14ac:dyDescent="0.2">
      <c r="D759" s="113"/>
      <c r="E759" s="113"/>
      <c r="F759" s="63"/>
      <c r="G759" s="63"/>
      <c r="H759" s="63"/>
      <c r="I759" s="63"/>
      <c r="J759" s="44"/>
      <c r="K759" s="44"/>
      <c r="L759" s="44"/>
      <c r="M759" s="44"/>
      <c r="N759" s="44"/>
      <c r="O759" s="44"/>
      <c r="P759" s="44"/>
      <c r="Q759" s="44"/>
      <c r="R759" s="63"/>
      <c r="S759" s="63"/>
      <c r="V759" s="42"/>
    </row>
    <row r="760" spans="4:22" ht="12.75" customHeight="1" x14ac:dyDescent="0.2">
      <c r="D760" s="113"/>
      <c r="E760" s="113"/>
      <c r="F760" s="63"/>
      <c r="G760" s="63"/>
      <c r="H760" s="63"/>
      <c r="I760" s="63"/>
      <c r="J760" s="44"/>
      <c r="K760" s="44"/>
      <c r="L760" s="44"/>
      <c r="M760" s="44"/>
      <c r="N760" s="44"/>
      <c r="O760" s="44"/>
      <c r="P760" s="44"/>
      <c r="Q760" s="44"/>
      <c r="R760" s="63"/>
      <c r="S760" s="63"/>
      <c r="V760" s="42"/>
    </row>
    <row r="761" spans="4:22" ht="12.75" customHeight="1" x14ac:dyDescent="0.2">
      <c r="D761" s="113"/>
      <c r="E761" s="113"/>
      <c r="F761" s="63"/>
      <c r="G761" s="63"/>
      <c r="H761" s="63"/>
      <c r="I761" s="63"/>
      <c r="J761" s="44"/>
      <c r="K761" s="44"/>
      <c r="L761" s="44"/>
      <c r="M761" s="44"/>
      <c r="N761" s="44"/>
      <c r="O761" s="44"/>
      <c r="P761" s="44"/>
      <c r="Q761" s="44"/>
      <c r="R761" s="63"/>
      <c r="S761" s="63"/>
      <c r="V761" s="42"/>
    </row>
    <row r="762" spans="4:22" ht="12.75" customHeight="1" x14ac:dyDescent="0.2">
      <c r="D762" s="113"/>
      <c r="E762" s="113"/>
      <c r="F762" s="63"/>
      <c r="G762" s="63"/>
      <c r="H762" s="63"/>
      <c r="I762" s="63"/>
      <c r="J762" s="44"/>
      <c r="K762" s="44"/>
      <c r="L762" s="44"/>
      <c r="M762" s="44"/>
      <c r="N762" s="44"/>
      <c r="O762" s="44"/>
      <c r="P762" s="44"/>
      <c r="Q762" s="44"/>
      <c r="R762" s="63"/>
      <c r="S762" s="63"/>
      <c r="V762" s="42"/>
    </row>
    <row r="763" spans="4:22" x14ac:dyDescent="0.2">
      <c r="D763" s="113"/>
      <c r="E763" s="113"/>
      <c r="F763" s="63"/>
      <c r="G763" s="63"/>
      <c r="H763" s="63"/>
      <c r="I763" s="63"/>
      <c r="J763" s="44"/>
      <c r="K763" s="44"/>
      <c r="L763" s="44"/>
      <c r="M763" s="44"/>
      <c r="N763" s="44"/>
      <c r="O763" s="44"/>
      <c r="P763" s="44"/>
      <c r="Q763" s="44"/>
      <c r="R763" s="63"/>
      <c r="S763" s="63"/>
      <c r="V763" s="42"/>
    </row>
    <row r="764" spans="4:22" x14ac:dyDescent="0.2">
      <c r="D764" s="113"/>
      <c r="E764" s="113"/>
      <c r="F764" s="63"/>
      <c r="G764" s="63"/>
      <c r="H764" s="63"/>
      <c r="I764" s="63"/>
      <c r="J764" s="44"/>
      <c r="K764" s="44"/>
      <c r="L764" s="44"/>
      <c r="M764" s="44"/>
      <c r="N764" s="44"/>
      <c r="O764" s="44"/>
      <c r="P764" s="44"/>
      <c r="Q764" s="44"/>
      <c r="R764" s="63"/>
      <c r="S764" s="63"/>
      <c r="V764" s="42"/>
    </row>
    <row r="765" spans="4:22" x14ac:dyDescent="0.2">
      <c r="D765" s="113"/>
      <c r="E765" s="113"/>
      <c r="F765" s="63"/>
      <c r="G765" s="63"/>
      <c r="H765" s="63"/>
      <c r="I765" s="63"/>
      <c r="J765" s="44"/>
      <c r="K765" s="44"/>
      <c r="L765" s="44"/>
      <c r="M765" s="44"/>
      <c r="N765" s="44"/>
      <c r="O765" s="44"/>
      <c r="P765" s="44"/>
      <c r="Q765" s="44"/>
      <c r="R765" s="63"/>
      <c r="S765" s="63"/>
      <c r="V765" s="42"/>
    </row>
    <row r="766" spans="4:22" x14ac:dyDescent="0.2">
      <c r="D766" s="113"/>
      <c r="E766" s="113"/>
      <c r="F766" s="63"/>
      <c r="G766" s="63"/>
      <c r="H766" s="63"/>
      <c r="I766" s="63"/>
      <c r="J766" s="44"/>
      <c r="K766" s="44"/>
      <c r="L766" s="44"/>
      <c r="M766" s="44"/>
      <c r="N766" s="44"/>
      <c r="O766" s="44"/>
      <c r="P766" s="44"/>
      <c r="Q766" s="44"/>
      <c r="R766" s="63"/>
      <c r="S766" s="63"/>
      <c r="V766" s="42"/>
    </row>
    <row r="767" spans="4:22" x14ac:dyDescent="0.2">
      <c r="D767" s="113"/>
      <c r="E767" s="113"/>
      <c r="F767" s="63"/>
      <c r="G767" s="63"/>
      <c r="H767" s="63"/>
      <c r="I767" s="63"/>
      <c r="J767" s="44"/>
      <c r="K767" s="44"/>
      <c r="L767" s="44"/>
      <c r="M767" s="44"/>
      <c r="N767" s="44"/>
      <c r="O767" s="44"/>
      <c r="P767" s="44"/>
      <c r="Q767" s="44"/>
      <c r="R767" s="63"/>
      <c r="S767" s="63"/>
      <c r="V767" s="42"/>
    </row>
    <row r="768" spans="4:22" x14ac:dyDescent="0.2">
      <c r="D768" s="113"/>
      <c r="E768" s="113"/>
      <c r="F768" s="63"/>
      <c r="G768" s="63"/>
      <c r="H768" s="63"/>
      <c r="I768" s="63"/>
      <c r="J768" s="44"/>
      <c r="K768" s="44"/>
      <c r="L768" s="44"/>
      <c r="M768" s="44"/>
      <c r="N768" s="44"/>
      <c r="O768" s="44"/>
      <c r="P768" s="44"/>
      <c r="Q768" s="44"/>
      <c r="R768" s="63"/>
      <c r="S768" s="63"/>
      <c r="V768" s="42"/>
    </row>
    <row r="769" spans="3:40" ht="13.5" thickBot="1" x14ac:dyDescent="0.25">
      <c r="C769" s="3" t="s">
        <v>166</v>
      </c>
      <c r="D769" s="122"/>
      <c r="E769" s="122"/>
      <c r="F769" s="63"/>
      <c r="G769" s="63"/>
      <c r="H769" s="63"/>
      <c r="I769" s="63"/>
      <c r="J769" s="44"/>
      <c r="K769" s="44"/>
      <c r="L769" s="44"/>
      <c r="M769" s="44"/>
      <c r="N769" s="44"/>
      <c r="O769" s="44"/>
      <c r="P769" s="44"/>
      <c r="Q769" s="44"/>
      <c r="R769" s="63"/>
      <c r="S769" s="63"/>
      <c r="T769" s="42"/>
    </row>
    <row r="770" spans="3:40" ht="12.75" customHeight="1" x14ac:dyDescent="0.2">
      <c r="D770" s="79"/>
      <c r="E770" s="80"/>
      <c r="F770" s="80"/>
      <c r="G770" s="94"/>
      <c r="H770" s="159" t="s">
        <v>13</v>
      </c>
      <c r="I770" s="160"/>
      <c r="J770" s="160"/>
      <c r="K770" s="161"/>
      <c r="L770" s="151" t="s">
        <v>34</v>
      </c>
      <c r="M770" s="151"/>
      <c r="N770" s="151"/>
      <c r="O770" s="152"/>
      <c r="P770" s="151" t="s">
        <v>35</v>
      </c>
      <c r="Q770" s="151"/>
      <c r="R770" s="151"/>
      <c r="S770" s="152"/>
      <c r="T770" s="42"/>
      <c r="AL770" s="4"/>
      <c r="AN770" s="3"/>
    </row>
    <row r="771" spans="3:40" ht="12.75" customHeight="1" x14ac:dyDescent="0.2">
      <c r="D771" s="118"/>
      <c r="E771" s="119"/>
      <c r="F771" s="119"/>
      <c r="G771" s="124"/>
      <c r="H771" s="133"/>
      <c r="I771" s="121" t="s">
        <v>16</v>
      </c>
      <c r="J771" s="121" t="s">
        <v>17</v>
      </c>
      <c r="K771" s="45" t="s">
        <v>18</v>
      </c>
      <c r="L771" s="15"/>
      <c r="M771" s="121" t="s">
        <v>16</v>
      </c>
      <c r="N771" s="121" t="s">
        <v>17</v>
      </c>
      <c r="O771" s="46" t="s">
        <v>18</v>
      </c>
      <c r="P771" s="15"/>
      <c r="Q771" s="121" t="s">
        <v>16</v>
      </c>
      <c r="R771" s="121" t="s">
        <v>17</v>
      </c>
      <c r="S771" s="46" t="s">
        <v>18</v>
      </c>
      <c r="T771" s="42"/>
      <c r="AL771" s="4"/>
      <c r="AN771" s="3"/>
    </row>
    <row r="772" spans="3:40" ht="12.75" customHeight="1" x14ac:dyDescent="0.2">
      <c r="D772" s="146" t="s">
        <v>167</v>
      </c>
      <c r="E772" s="147"/>
      <c r="F772" s="147"/>
      <c r="G772" s="153"/>
      <c r="H772" s="47">
        <f>I772+J772+K772</f>
        <v>107</v>
      </c>
      <c r="I772" s="48">
        <v>8</v>
      </c>
      <c r="J772" s="48">
        <v>8</v>
      </c>
      <c r="K772" s="49">
        <v>91</v>
      </c>
      <c r="L772" s="50">
        <f>M772+N772+O772</f>
        <v>269</v>
      </c>
      <c r="M772" s="48">
        <v>23</v>
      </c>
      <c r="N772" s="48">
        <v>53</v>
      </c>
      <c r="O772" s="48">
        <v>193</v>
      </c>
      <c r="P772" s="50">
        <f>Q772+R772+S772</f>
        <v>276</v>
      </c>
      <c r="Q772" s="48">
        <v>15</v>
      </c>
      <c r="R772" s="48">
        <v>67</v>
      </c>
      <c r="S772" s="48">
        <v>194</v>
      </c>
      <c r="T772" s="42"/>
      <c r="AL772" s="4"/>
      <c r="AN772" s="3"/>
    </row>
    <row r="773" spans="3:40" ht="12.75" customHeight="1" x14ac:dyDescent="0.2">
      <c r="D773" s="148"/>
      <c r="E773" s="149"/>
      <c r="F773" s="149"/>
      <c r="G773" s="154"/>
      <c r="H773" s="51">
        <f t="shared" ref="H773:S773" si="311">ROUND(H772/(H$772+H$774+H$776+H$778+H$780+H$782+H$784+H$786+H$788),3)</f>
        <v>0.40699999999999997</v>
      </c>
      <c r="I773" s="52">
        <f t="shared" si="311"/>
        <v>0.33300000000000002</v>
      </c>
      <c r="J773" s="52">
        <f t="shared" si="311"/>
        <v>0.38100000000000001</v>
      </c>
      <c r="K773" s="53">
        <f t="shared" si="311"/>
        <v>0.41699999999999998</v>
      </c>
      <c r="L773" s="54">
        <f t="shared" si="311"/>
        <v>0.45</v>
      </c>
      <c r="M773" s="52">
        <f t="shared" si="311"/>
        <v>0.36499999999999999</v>
      </c>
      <c r="N773" s="52">
        <f t="shared" si="311"/>
        <v>0.42399999999999999</v>
      </c>
      <c r="O773" s="52">
        <f t="shared" si="311"/>
        <v>0.47099999999999997</v>
      </c>
      <c r="P773" s="54">
        <f t="shared" si="311"/>
        <v>0.309</v>
      </c>
      <c r="Q773" s="52">
        <f t="shared" si="311"/>
        <v>0.183</v>
      </c>
      <c r="R773" s="52">
        <f t="shared" si="311"/>
        <v>0.27500000000000002</v>
      </c>
      <c r="S773" s="52">
        <f t="shared" si="311"/>
        <v>0.34200000000000003</v>
      </c>
      <c r="T773" s="42"/>
      <c r="AL773" s="4"/>
      <c r="AN773" s="3"/>
    </row>
    <row r="774" spans="3:40" ht="12.75" customHeight="1" x14ac:dyDescent="0.2">
      <c r="D774" s="146" t="s">
        <v>168</v>
      </c>
      <c r="E774" s="147"/>
      <c r="F774" s="147"/>
      <c r="G774" s="153"/>
      <c r="H774" s="47">
        <f>I774+J774+K774</f>
        <v>68</v>
      </c>
      <c r="I774" s="48">
        <v>5</v>
      </c>
      <c r="J774" s="48">
        <v>8</v>
      </c>
      <c r="K774" s="49">
        <v>55</v>
      </c>
      <c r="L774" s="50">
        <f>M774+N774+O774</f>
        <v>145</v>
      </c>
      <c r="M774" s="48">
        <v>13</v>
      </c>
      <c r="N774" s="48">
        <v>27</v>
      </c>
      <c r="O774" s="48">
        <v>105</v>
      </c>
      <c r="P774" s="50">
        <f>Q774+R774+S774</f>
        <v>223</v>
      </c>
      <c r="Q774" s="48">
        <v>22</v>
      </c>
      <c r="R774" s="48">
        <v>60</v>
      </c>
      <c r="S774" s="48">
        <v>141</v>
      </c>
      <c r="AL774" s="4"/>
      <c r="AN774" s="3"/>
    </row>
    <row r="775" spans="3:40" ht="12.75" customHeight="1" x14ac:dyDescent="0.2">
      <c r="D775" s="148"/>
      <c r="E775" s="149"/>
      <c r="F775" s="149"/>
      <c r="G775" s="154"/>
      <c r="H775" s="51">
        <f t="shared" ref="H775:S775" si="312">ROUND(H774/(H$772+H$774+H$776+H$778+H$780+H$782+H$784+H$786+H$788),3)</f>
        <v>0.25900000000000001</v>
      </c>
      <c r="I775" s="52">
        <f t="shared" si="312"/>
        <v>0.20799999999999999</v>
      </c>
      <c r="J775" s="52">
        <f t="shared" si="312"/>
        <v>0.38100000000000001</v>
      </c>
      <c r="K775" s="53">
        <f t="shared" si="312"/>
        <v>0.252</v>
      </c>
      <c r="L775" s="54">
        <f t="shared" si="312"/>
        <v>0.24199999999999999</v>
      </c>
      <c r="M775" s="52">
        <f t="shared" si="312"/>
        <v>0.20599999999999999</v>
      </c>
      <c r="N775" s="52">
        <f t="shared" si="312"/>
        <v>0.216</v>
      </c>
      <c r="O775" s="52">
        <f t="shared" si="312"/>
        <v>0.25600000000000001</v>
      </c>
      <c r="P775" s="54">
        <f t="shared" si="312"/>
        <v>0.25</v>
      </c>
      <c r="Q775" s="52">
        <f t="shared" si="312"/>
        <v>0.26800000000000002</v>
      </c>
      <c r="R775" s="52">
        <f t="shared" si="312"/>
        <v>0.246</v>
      </c>
      <c r="S775" s="52">
        <f t="shared" si="312"/>
        <v>0.249</v>
      </c>
      <c r="AL775" s="4"/>
      <c r="AN775" s="3"/>
    </row>
    <row r="776" spans="3:40" ht="12.75" customHeight="1" x14ac:dyDescent="0.2">
      <c r="D776" s="146" t="s">
        <v>169</v>
      </c>
      <c r="E776" s="147"/>
      <c r="F776" s="147"/>
      <c r="G776" s="153"/>
      <c r="H776" s="47">
        <f>I776+J776+K776</f>
        <v>34</v>
      </c>
      <c r="I776" s="48">
        <v>5</v>
      </c>
      <c r="J776" s="48">
        <v>1</v>
      </c>
      <c r="K776" s="49">
        <v>28</v>
      </c>
      <c r="L776" s="50">
        <f>M776+N776+O776</f>
        <v>76</v>
      </c>
      <c r="M776" s="48">
        <v>12</v>
      </c>
      <c r="N776" s="48">
        <v>18</v>
      </c>
      <c r="O776" s="48">
        <v>46</v>
      </c>
      <c r="P776" s="50">
        <f>Q776+R776+S776</f>
        <v>169</v>
      </c>
      <c r="Q776" s="48">
        <v>27</v>
      </c>
      <c r="R776" s="48">
        <v>44</v>
      </c>
      <c r="S776" s="48">
        <v>98</v>
      </c>
      <c r="AL776" s="4"/>
      <c r="AN776" s="3"/>
    </row>
    <row r="777" spans="3:40" ht="12.75" customHeight="1" x14ac:dyDescent="0.2">
      <c r="D777" s="148"/>
      <c r="E777" s="149"/>
      <c r="F777" s="149"/>
      <c r="G777" s="154"/>
      <c r="H777" s="51">
        <f t="shared" ref="H777:S777" si="313">ROUND(H776/(H$772+H$774+H$776+H$778+H$780+H$782+H$784+H$786+H$788),3)</f>
        <v>0.129</v>
      </c>
      <c r="I777" s="52">
        <f t="shared" si="313"/>
        <v>0.20799999999999999</v>
      </c>
      <c r="J777" s="52">
        <f t="shared" si="313"/>
        <v>4.8000000000000001E-2</v>
      </c>
      <c r="K777" s="53">
        <f t="shared" si="313"/>
        <v>0.128</v>
      </c>
      <c r="L777" s="54">
        <f t="shared" si="313"/>
        <v>0.127</v>
      </c>
      <c r="M777" s="52">
        <f t="shared" si="313"/>
        <v>0.19</v>
      </c>
      <c r="N777" s="52">
        <f t="shared" si="313"/>
        <v>0.14399999999999999</v>
      </c>
      <c r="O777" s="52">
        <f t="shared" si="313"/>
        <v>0.112</v>
      </c>
      <c r="P777" s="54">
        <f t="shared" si="313"/>
        <v>0.189</v>
      </c>
      <c r="Q777" s="52">
        <f t="shared" si="313"/>
        <v>0.32900000000000001</v>
      </c>
      <c r="R777" s="52">
        <f t="shared" si="313"/>
        <v>0.18</v>
      </c>
      <c r="S777" s="52">
        <f t="shared" si="313"/>
        <v>0.17299999999999999</v>
      </c>
      <c r="AL777" s="4"/>
      <c r="AN777" s="3"/>
    </row>
    <row r="778" spans="3:40" ht="12.75" customHeight="1" x14ac:dyDescent="0.2">
      <c r="D778" s="146" t="s">
        <v>170</v>
      </c>
      <c r="E778" s="147"/>
      <c r="F778" s="147"/>
      <c r="G778" s="153"/>
      <c r="H778" s="47">
        <f>I778+J778+K778</f>
        <v>17</v>
      </c>
      <c r="I778" s="48">
        <v>4</v>
      </c>
      <c r="J778" s="48">
        <v>0</v>
      </c>
      <c r="K778" s="49">
        <v>13</v>
      </c>
      <c r="L778" s="50">
        <f>M778+N778+O778</f>
        <v>27</v>
      </c>
      <c r="M778" s="48">
        <v>2</v>
      </c>
      <c r="N778" s="48">
        <v>3</v>
      </c>
      <c r="O778" s="48">
        <v>22</v>
      </c>
      <c r="P778" s="50">
        <f>Q778+R778+S778</f>
        <v>86</v>
      </c>
      <c r="Q778" s="48">
        <v>10</v>
      </c>
      <c r="R778" s="48">
        <v>19</v>
      </c>
      <c r="S778" s="48">
        <v>57</v>
      </c>
      <c r="AL778" s="4"/>
      <c r="AN778" s="3"/>
    </row>
    <row r="779" spans="3:40" ht="12.75" customHeight="1" x14ac:dyDescent="0.2">
      <c r="D779" s="148"/>
      <c r="E779" s="149"/>
      <c r="F779" s="149"/>
      <c r="G779" s="154"/>
      <c r="H779" s="51">
        <f t="shared" ref="H779:S779" si="314">ROUND(H778/(H$772+H$774+H$776+H$778+H$780+H$782+H$784+H$786+H$788),3)</f>
        <v>6.5000000000000002E-2</v>
      </c>
      <c r="I779" s="52">
        <f t="shared" si="314"/>
        <v>0.16700000000000001</v>
      </c>
      <c r="J779" s="52">
        <f t="shared" si="314"/>
        <v>0</v>
      </c>
      <c r="K779" s="53">
        <f t="shared" si="314"/>
        <v>0.06</v>
      </c>
      <c r="L779" s="54">
        <f t="shared" si="314"/>
        <v>4.4999999999999998E-2</v>
      </c>
      <c r="M779" s="52">
        <f t="shared" si="314"/>
        <v>3.2000000000000001E-2</v>
      </c>
      <c r="N779" s="52">
        <f t="shared" si="314"/>
        <v>2.4E-2</v>
      </c>
      <c r="O779" s="52">
        <f t="shared" si="314"/>
        <v>5.3999999999999999E-2</v>
      </c>
      <c r="P779" s="54">
        <f t="shared" si="314"/>
        <v>9.6000000000000002E-2</v>
      </c>
      <c r="Q779" s="52">
        <f t="shared" si="314"/>
        <v>0.122</v>
      </c>
      <c r="R779" s="52">
        <f t="shared" si="314"/>
        <v>7.8E-2</v>
      </c>
      <c r="S779" s="52">
        <f t="shared" si="314"/>
        <v>0.10100000000000001</v>
      </c>
      <c r="AL779" s="4"/>
      <c r="AN779" s="3"/>
    </row>
    <row r="780" spans="3:40" ht="12.75" customHeight="1" x14ac:dyDescent="0.2">
      <c r="D780" s="146" t="s">
        <v>232</v>
      </c>
      <c r="E780" s="147"/>
      <c r="F780" s="147"/>
      <c r="G780" s="153"/>
      <c r="H780" s="47">
        <f>I780+J780+K780</f>
        <v>10</v>
      </c>
      <c r="I780" s="48">
        <v>0</v>
      </c>
      <c r="J780" s="48">
        <v>1</v>
      </c>
      <c r="K780" s="49">
        <v>9</v>
      </c>
      <c r="L780" s="50">
        <f>M780+N780+O780</f>
        <v>24</v>
      </c>
      <c r="M780" s="48">
        <v>0</v>
      </c>
      <c r="N780" s="48">
        <v>12</v>
      </c>
      <c r="O780" s="48">
        <v>12</v>
      </c>
      <c r="P780" s="50">
        <f>Q780+R780+S780</f>
        <v>52</v>
      </c>
      <c r="Q780" s="48">
        <v>0</v>
      </c>
      <c r="R780" s="48">
        <v>31</v>
      </c>
      <c r="S780" s="48">
        <v>21</v>
      </c>
      <c r="AL780" s="4"/>
      <c r="AN780" s="3"/>
    </row>
    <row r="781" spans="3:40" ht="12.75" customHeight="1" x14ac:dyDescent="0.2">
      <c r="D781" s="148"/>
      <c r="E781" s="149"/>
      <c r="F781" s="149"/>
      <c r="G781" s="154"/>
      <c r="H781" s="51">
        <f t="shared" ref="H781:S781" si="315">ROUND(H780/(H$772+H$774+H$776+H$778+H$780+H$782+H$784+H$786+H$788),3)</f>
        <v>3.7999999999999999E-2</v>
      </c>
      <c r="I781" s="52">
        <f t="shared" si="315"/>
        <v>0</v>
      </c>
      <c r="J781" s="52">
        <f t="shared" si="315"/>
        <v>4.8000000000000001E-2</v>
      </c>
      <c r="K781" s="53">
        <f t="shared" si="315"/>
        <v>4.1000000000000002E-2</v>
      </c>
      <c r="L781" s="54">
        <f t="shared" si="315"/>
        <v>0.04</v>
      </c>
      <c r="M781" s="52">
        <f t="shared" si="315"/>
        <v>0</v>
      </c>
      <c r="N781" s="52">
        <f t="shared" si="315"/>
        <v>9.6000000000000002E-2</v>
      </c>
      <c r="O781" s="52">
        <f t="shared" si="315"/>
        <v>2.9000000000000001E-2</v>
      </c>
      <c r="P781" s="54">
        <f t="shared" si="315"/>
        <v>5.8000000000000003E-2</v>
      </c>
      <c r="Q781" s="52">
        <f t="shared" si="315"/>
        <v>0</v>
      </c>
      <c r="R781" s="52">
        <f t="shared" si="315"/>
        <v>0.127</v>
      </c>
      <c r="S781" s="52">
        <f t="shared" si="315"/>
        <v>3.6999999999999998E-2</v>
      </c>
      <c r="AL781" s="4"/>
      <c r="AN781" s="3"/>
    </row>
    <row r="782" spans="3:40" ht="12.75" customHeight="1" x14ac:dyDescent="0.2">
      <c r="D782" s="146" t="s">
        <v>171</v>
      </c>
      <c r="E782" s="147"/>
      <c r="F782" s="147"/>
      <c r="G782" s="153"/>
      <c r="H782" s="47">
        <f>I782+J782+K782</f>
        <v>10</v>
      </c>
      <c r="I782" s="48">
        <v>2</v>
      </c>
      <c r="J782" s="48">
        <v>1</v>
      </c>
      <c r="K782" s="49">
        <v>7</v>
      </c>
      <c r="L782" s="50">
        <f>M782+N782+O782</f>
        <v>18</v>
      </c>
      <c r="M782" s="48">
        <v>3</v>
      </c>
      <c r="N782" s="48">
        <v>6</v>
      </c>
      <c r="O782" s="48">
        <v>9</v>
      </c>
      <c r="P782" s="50">
        <f>Q782+R782+S782</f>
        <v>35</v>
      </c>
      <c r="Q782" s="48">
        <v>1</v>
      </c>
      <c r="R782" s="48">
        <v>16</v>
      </c>
      <c r="S782" s="48">
        <v>18</v>
      </c>
      <c r="AL782" s="4"/>
      <c r="AN782" s="3"/>
    </row>
    <row r="783" spans="3:40" x14ac:dyDescent="0.2">
      <c r="D783" s="148"/>
      <c r="E783" s="149"/>
      <c r="F783" s="149"/>
      <c r="G783" s="154"/>
      <c r="H783" s="51">
        <f t="shared" ref="H783:S783" si="316">ROUND(H782/(H$772+H$774+H$776+H$778+H$780+H$782+H$784+H$786+H$788),3)</f>
        <v>3.7999999999999999E-2</v>
      </c>
      <c r="I783" s="52">
        <f t="shared" si="316"/>
        <v>8.3000000000000004E-2</v>
      </c>
      <c r="J783" s="52">
        <f t="shared" si="316"/>
        <v>4.8000000000000001E-2</v>
      </c>
      <c r="K783" s="53">
        <f t="shared" si="316"/>
        <v>3.2000000000000001E-2</v>
      </c>
      <c r="L783" s="54">
        <f t="shared" si="316"/>
        <v>0.03</v>
      </c>
      <c r="M783" s="52">
        <f t="shared" si="316"/>
        <v>4.8000000000000001E-2</v>
      </c>
      <c r="N783" s="52">
        <f t="shared" si="316"/>
        <v>4.8000000000000001E-2</v>
      </c>
      <c r="O783" s="52">
        <f t="shared" si="316"/>
        <v>2.1999999999999999E-2</v>
      </c>
      <c r="P783" s="54">
        <f t="shared" si="316"/>
        <v>3.9E-2</v>
      </c>
      <c r="Q783" s="52">
        <f t="shared" si="316"/>
        <v>1.2E-2</v>
      </c>
      <c r="R783" s="52">
        <f t="shared" si="316"/>
        <v>6.6000000000000003E-2</v>
      </c>
      <c r="S783" s="52">
        <f t="shared" si="316"/>
        <v>3.2000000000000001E-2</v>
      </c>
      <c r="AL783" s="4"/>
      <c r="AN783" s="3"/>
    </row>
    <row r="784" spans="3:40" x14ac:dyDescent="0.2">
      <c r="D784" s="146" t="s">
        <v>172</v>
      </c>
      <c r="E784" s="147"/>
      <c r="F784" s="147"/>
      <c r="G784" s="153"/>
      <c r="H784" s="47">
        <f>I784+J784+K784</f>
        <v>3</v>
      </c>
      <c r="I784" s="48">
        <v>0</v>
      </c>
      <c r="J784" s="48">
        <v>0</v>
      </c>
      <c r="K784" s="49">
        <v>3</v>
      </c>
      <c r="L784" s="50">
        <f>M784+N784+O784</f>
        <v>5</v>
      </c>
      <c r="M784" s="48">
        <v>0</v>
      </c>
      <c r="N784" s="48">
        <v>0</v>
      </c>
      <c r="O784" s="48">
        <v>5</v>
      </c>
      <c r="P784" s="50">
        <f>Q784+R784+S784</f>
        <v>25</v>
      </c>
      <c r="Q784" s="48">
        <v>3</v>
      </c>
      <c r="R784" s="48">
        <v>2</v>
      </c>
      <c r="S784" s="48">
        <v>20</v>
      </c>
      <c r="AL784" s="4"/>
      <c r="AN784" s="3"/>
    </row>
    <row r="785" spans="4:40" x14ac:dyDescent="0.2">
      <c r="D785" s="148"/>
      <c r="E785" s="149"/>
      <c r="F785" s="149"/>
      <c r="G785" s="154"/>
      <c r="H785" s="51">
        <f t="shared" ref="H785:S785" si="317">ROUND(H784/(H$772+H$774+H$776+H$778+H$780+H$782+H$784+H$786+H$788),3)</f>
        <v>1.0999999999999999E-2</v>
      </c>
      <c r="I785" s="52">
        <f t="shared" si="317"/>
        <v>0</v>
      </c>
      <c r="J785" s="52">
        <f t="shared" si="317"/>
        <v>0</v>
      </c>
      <c r="K785" s="53">
        <f t="shared" si="317"/>
        <v>1.4E-2</v>
      </c>
      <c r="L785" s="54">
        <f t="shared" si="317"/>
        <v>8.0000000000000002E-3</v>
      </c>
      <c r="M785" s="52">
        <f t="shared" si="317"/>
        <v>0</v>
      </c>
      <c r="N785" s="52">
        <f t="shared" si="317"/>
        <v>0</v>
      </c>
      <c r="O785" s="52">
        <f t="shared" si="317"/>
        <v>1.2E-2</v>
      </c>
      <c r="P785" s="54">
        <f t="shared" si="317"/>
        <v>2.8000000000000001E-2</v>
      </c>
      <c r="Q785" s="52">
        <f t="shared" si="317"/>
        <v>3.6999999999999998E-2</v>
      </c>
      <c r="R785" s="52">
        <f t="shared" si="317"/>
        <v>8.0000000000000002E-3</v>
      </c>
      <c r="S785" s="52">
        <f t="shared" si="317"/>
        <v>3.5000000000000003E-2</v>
      </c>
      <c r="V785" s="42"/>
      <c r="AL785" s="4"/>
      <c r="AN785" s="3"/>
    </row>
    <row r="786" spans="4:40" x14ac:dyDescent="0.2">
      <c r="D786" s="146" t="s">
        <v>158</v>
      </c>
      <c r="E786" s="147"/>
      <c r="F786" s="147"/>
      <c r="G786" s="153"/>
      <c r="H786" s="47">
        <f>I786+J786+K786</f>
        <v>12</v>
      </c>
      <c r="I786" s="48">
        <v>0</v>
      </c>
      <c r="J786" s="48">
        <v>2</v>
      </c>
      <c r="K786" s="49">
        <v>10</v>
      </c>
      <c r="L786" s="50">
        <f>M786+N786+O786</f>
        <v>24</v>
      </c>
      <c r="M786" s="48">
        <v>5</v>
      </c>
      <c r="N786" s="48">
        <v>6</v>
      </c>
      <c r="O786" s="48">
        <v>13</v>
      </c>
      <c r="P786" s="50">
        <f>Q786+R786+S786</f>
        <v>16</v>
      </c>
      <c r="Q786" s="48">
        <v>1</v>
      </c>
      <c r="R786" s="48">
        <v>1</v>
      </c>
      <c r="S786" s="48">
        <v>14</v>
      </c>
      <c r="V786" s="42"/>
      <c r="AL786" s="4"/>
      <c r="AN786" s="3"/>
    </row>
    <row r="787" spans="4:40" x14ac:dyDescent="0.2">
      <c r="D787" s="148"/>
      <c r="E787" s="149"/>
      <c r="F787" s="149"/>
      <c r="G787" s="154"/>
      <c r="H787" s="51">
        <f t="shared" ref="H787:S787" si="318">ROUND(H786/(H$772+H$774+H$776+H$778+H$780+H$782+H$784+H$786+H$788),3)</f>
        <v>4.5999999999999999E-2</v>
      </c>
      <c r="I787" s="52">
        <f t="shared" si="318"/>
        <v>0</v>
      </c>
      <c r="J787" s="52">
        <f t="shared" si="318"/>
        <v>9.5000000000000001E-2</v>
      </c>
      <c r="K787" s="53">
        <f t="shared" si="318"/>
        <v>4.5999999999999999E-2</v>
      </c>
      <c r="L787" s="54">
        <f t="shared" si="318"/>
        <v>0.04</v>
      </c>
      <c r="M787" s="52">
        <f t="shared" si="318"/>
        <v>7.9000000000000001E-2</v>
      </c>
      <c r="N787" s="52">
        <f t="shared" si="318"/>
        <v>4.8000000000000001E-2</v>
      </c>
      <c r="O787" s="52">
        <f t="shared" si="318"/>
        <v>3.2000000000000001E-2</v>
      </c>
      <c r="P787" s="54">
        <f t="shared" si="318"/>
        <v>1.7999999999999999E-2</v>
      </c>
      <c r="Q787" s="52">
        <f t="shared" si="318"/>
        <v>1.2E-2</v>
      </c>
      <c r="R787" s="52">
        <f t="shared" si="318"/>
        <v>4.0000000000000001E-3</v>
      </c>
      <c r="S787" s="52">
        <f t="shared" si="318"/>
        <v>2.5000000000000001E-2</v>
      </c>
      <c r="V787" s="42"/>
      <c r="AL787" s="4"/>
      <c r="AN787" s="3"/>
    </row>
    <row r="788" spans="4:40" x14ac:dyDescent="0.2">
      <c r="D788" s="146" t="s">
        <v>96</v>
      </c>
      <c r="E788" s="147"/>
      <c r="F788" s="147"/>
      <c r="G788" s="153"/>
      <c r="H788" s="47">
        <f>I788+J788+K788</f>
        <v>2</v>
      </c>
      <c r="I788" s="48">
        <v>0</v>
      </c>
      <c r="J788" s="48">
        <v>0</v>
      </c>
      <c r="K788" s="49">
        <v>2</v>
      </c>
      <c r="L788" s="50">
        <f>M788+N788+O788</f>
        <v>10</v>
      </c>
      <c r="M788" s="48">
        <v>5</v>
      </c>
      <c r="N788" s="48">
        <v>0</v>
      </c>
      <c r="O788" s="48">
        <v>5</v>
      </c>
      <c r="P788" s="50">
        <f>Q788+R788+S788</f>
        <v>11</v>
      </c>
      <c r="Q788" s="48">
        <v>3</v>
      </c>
      <c r="R788" s="48">
        <v>4</v>
      </c>
      <c r="S788" s="48">
        <v>4</v>
      </c>
      <c r="V788" s="42"/>
      <c r="AL788" s="4"/>
      <c r="AN788" s="3"/>
    </row>
    <row r="789" spans="4:40" x14ac:dyDescent="0.2">
      <c r="D789" s="148"/>
      <c r="E789" s="149"/>
      <c r="F789" s="149"/>
      <c r="G789" s="154"/>
      <c r="H789" s="51">
        <f t="shared" ref="H789:S789" si="319">ROUND(H788/(H$772+H$774+H$776+H$778+H$780+H$782+H$784+H$786+H$788),3)</f>
        <v>8.0000000000000002E-3</v>
      </c>
      <c r="I789" s="52">
        <f t="shared" si="319"/>
        <v>0</v>
      </c>
      <c r="J789" s="52">
        <f t="shared" si="319"/>
        <v>0</v>
      </c>
      <c r="K789" s="53">
        <f t="shared" si="319"/>
        <v>8.9999999999999993E-3</v>
      </c>
      <c r="L789" s="54">
        <f t="shared" si="319"/>
        <v>1.7000000000000001E-2</v>
      </c>
      <c r="M789" s="52">
        <f t="shared" si="319"/>
        <v>7.9000000000000001E-2</v>
      </c>
      <c r="N789" s="52">
        <f t="shared" si="319"/>
        <v>0</v>
      </c>
      <c r="O789" s="52">
        <f t="shared" si="319"/>
        <v>1.2E-2</v>
      </c>
      <c r="P789" s="54">
        <f t="shared" si="319"/>
        <v>1.2E-2</v>
      </c>
      <c r="Q789" s="52">
        <f t="shared" si="319"/>
        <v>3.6999999999999998E-2</v>
      </c>
      <c r="R789" s="52">
        <f t="shared" si="319"/>
        <v>1.6E-2</v>
      </c>
      <c r="S789" s="52">
        <f t="shared" si="319"/>
        <v>7.0000000000000001E-3</v>
      </c>
      <c r="V789" s="42"/>
      <c r="AL789" s="4"/>
      <c r="AN789" s="3"/>
    </row>
    <row r="790" spans="4:40" x14ac:dyDescent="0.2">
      <c r="D790" s="150" t="s">
        <v>41</v>
      </c>
      <c r="E790" s="151"/>
      <c r="F790" s="151"/>
      <c r="G790" s="155"/>
      <c r="H790" s="47">
        <f t="shared" ref="H790:S791" si="320">H772+H774+H776+H778+H780+H782+H784+H786+H788</f>
        <v>263</v>
      </c>
      <c r="I790" s="48">
        <f t="shared" si="320"/>
        <v>24</v>
      </c>
      <c r="J790" s="48">
        <f t="shared" si="320"/>
        <v>21</v>
      </c>
      <c r="K790" s="49">
        <f t="shared" si="320"/>
        <v>218</v>
      </c>
      <c r="L790" s="50">
        <f t="shared" si="320"/>
        <v>598</v>
      </c>
      <c r="M790" s="48">
        <f t="shared" si="320"/>
        <v>63</v>
      </c>
      <c r="N790" s="48">
        <f t="shared" si="320"/>
        <v>125</v>
      </c>
      <c r="O790" s="48">
        <f t="shared" si="320"/>
        <v>410</v>
      </c>
      <c r="P790" s="50">
        <f t="shared" si="320"/>
        <v>893</v>
      </c>
      <c r="Q790" s="48">
        <f t="shared" si="320"/>
        <v>82</v>
      </c>
      <c r="R790" s="48">
        <f t="shared" si="320"/>
        <v>244</v>
      </c>
      <c r="S790" s="48">
        <f t="shared" si="320"/>
        <v>567</v>
      </c>
      <c r="V790" s="42"/>
      <c r="AL790" s="4"/>
      <c r="AN790" s="3"/>
    </row>
    <row r="791" spans="4:40" ht="13.5" thickBot="1" x14ac:dyDescent="0.25">
      <c r="D791" s="156"/>
      <c r="E791" s="157"/>
      <c r="F791" s="157"/>
      <c r="G791" s="158"/>
      <c r="H791" s="57">
        <f t="shared" si="320"/>
        <v>1.0009999999999999</v>
      </c>
      <c r="I791" s="58">
        <f t="shared" si="320"/>
        <v>0.999</v>
      </c>
      <c r="J791" s="58">
        <f t="shared" si="320"/>
        <v>1.0010000000000001</v>
      </c>
      <c r="K791" s="59">
        <f t="shared" si="320"/>
        <v>0.99900000000000011</v>
      </c>
      <c r="L791" s="62">
        <f t="shared" si="320"/>
        <v>0.99900000000000011</v>
      </c>
      <c r="M791" s="61">
        <f t="shared" si="320"/>
        <v>0.99899999999999989</v>
      </c>
      <c r="N791" s="61">
        <f t="shared" si="320"/>
        <v>1</v>
      </c>
      <c r="O791" s="61">
        <f t="shared" si="320"/>
        <v>1</v>
      </c>
      <c r="P791" s="62">
        <f t="shared" si="320"/>
        <v>0.99900000000000011</v>
      </c>
      <c r="Q791" s="61">
        <f t="shared" si="320"/>
        <v>1</v>
      </c>
      <c r="R791" s="61">
        <f t="shared" si="320"/>
        <v>1</v>
      </c>
      <c r="S791" s="61">
        <f t="shared" si="320"/>
        <v>1.0010000000000001</v>
      </c>
      <c r="V791" s="42"/>
      <c r="AL791" s="4"/>
      <c r="AN791" s="3"/>
    </row>
    <row r="792" spans="4:40" x14ac:dyDescent="0.2">
      <c r="D792" s="113"/>
      <c r="E792" s="113"/>
      <c r="F792" s="63"/>
      <c r="G792" s="63"/>
      <c r="H792" s="63"/>
      <c r="I792" s="63"/>
      <c r="J792" s="44"/>
      <c r="K792" s="44"/>
      <c r="L792" s="44"/>
      <c r="M792" s="44"/>
      <c r="N792" s="44"/>
      <c r="O792" s="44"/>
      <c r="P792" s="44"/>
      <c r="Q792" s="44"/>
      <c r="R792" s="63"/>
      <c r="S792" s="63"/>
      <c r="T792" s="42"/>
      <c r="U792" s="42"/>
      <c r="W792" s="113"/>
    </row>
    <row r="793" spans="4:40" x14ac:dyDescent="0.2">
      <c r="D793" s="113"/>
      <c r="E793" s="113"/>
      <c r="F793" s="63"/>
      <c r="G793" s="63"/>
      <c r="H793" s="63"/>
      <c r="I793" s="63"/>
      <c r="J793" s="44"/>
      <c r="K793" s="44"/>
      <c r="L793" s="44"/>
      <c r="M793" s="44"/>
      <c r="N793" s="44"/>
      <c r="O793" s="44"/>
      <c r="P793" s="44"/>
      <c r="Q793" s="44"/>
      <c r="R793" s="63"/>
      <c r="S793" s="63"/>
      <c r="T793" s="42"/>
      <c r="U793" s="42"/>
      <c r="W793" s="113"/>
    </row>
    <row r="794" spans="4:40" x14ac:dyDescent="0.2">
      <c r="D794" s="113"/>
      <c r="E794" s="113"/>
      <c r="F794" s="63"/>
      <c r="G794" s="63"/>
      <c r="H794" s="63"/>
      <c r="I794" s="63"/>
      <c r="J794" s="44"/>
      <c r="K794" s="44"/>
      <c r="L794" s="44"/>
      <c r="M794" s="44"/>
      <c r="N794" s="44"/>
      <c r="O794" s="44"/>
      <c r="P794" s="44"/>
      <c r="Q794" s="44"/>
      <c r="R794" s="63"/>
      <c r="S794" s="63"/>
      <c r="T794" s="42"/>
      <c r="U794" s="42"/>
      <c r="W794" s="113"/>
    </row>
    <row r="795" spans="4:40" x14ac:dyDescent="0.2">
      <c r="D795" s="113"/>
      <c r="E795" s="113"/>
      <c r="F795" s="63"/>
      <c r="G795" s="63"/>
      <c r="H795" s="63"/>
      <c r="I795" s="63"/>
      <c r="J795" s="44"/>
      <c r="K795" s="44"/>
      <c r="L795" s="44"/>
      <c r="M795" s="44"/>
      <c r="N795" s="44"/>
      <c r="O795" s="44"/>
      <c r="P795" s="44"/>
      <c r="Q795" s="44"/>
      <c r="R795" s="63"/>
      <c r="S795" s="63"/>
      <c r="T795" s="42"/>
      <c r="U795" s="42"/>
      <c r="W795" s="113"/>
    </row>
    <row r="796" spans="4:40" x14ac:dyDescent="0.2">
      <c r="D796" s="113"/>
      <c r="E796" s="113"/>
      <c r="F796" s="63"/>
      <c r="G796" s="63"/>
      <c r="H796" s="63"/>
      <c r="I796" s="63"/>
      <c r="J796" s="44"/>
      <c r="K796" s="44"/>
      <c r="L796" s="44"/>
      <c r="M796" s="44"/>
      <c r="N796" s="44"/>
      <c r="O796" s="44"/>
      <c r="P796" s="44"/>
      <c r="Q796" s="44"/>
      <c r="R796" s="63"/>
      <c r="S796" s="63"/>
      <c r="V796" s="110"/>
      <c r="W796" s="113"/>
    </row>
    <row r="797" spans="4:40" x14ac:dyDescent="0.2">
      <c r="D797" s="113"/>
      <c r="E797" s="113"/>
      <c r="F797" s="63"/>
      <c r="G797" s="63"/>
      <c r="H797" s="63"/>
      <c r="I797" s="63"/>
      <c r="J797" s="44"/>
      <c r="K797" s="44"/>
      <c r="L797" s="44"/>
      <c r="M797" s="44"/>
      <c r="N797" s="44"/>
      <c r="O797" s="44"/>
      <c r="P797" s="44"/>
      <c r="Q797" s="44"/>
      <c r="R797" s="63"/>
      <c r="S797" s="63"/>
      <c r="W797" s="113"/>
    </row>
    <row r="798" spans="4:40" x14ac:dyDescent="0.2">
      <c r="D798" s="113"/>
      <c r="E798" s="113"/>
      <c r="F798" s="63"/>
      <c r="G798" s="63"/>
      <c r="H798" s="63"/>
      <c r="I798" s="63"/>
      <c r="J798" s="44"/>
      <c r="K798" s="44"/>
      <c r="L798" s="44"/>
      <c r="M798" s="44"/>
      <c r="N798" s="44"/>
      <c r="O798" s="44"/>
      <c r="P798" s="44"/>
      <c r="Q798" s="44"/>
      <c r="R798" s="63"/>
      <c r="S798" s="63"/>
      <c r="W798" s="6"/>
    </row>
    <row r="799" spans="4:40" x14ac:dyDescent="0.2">
      <c r="D799" s="113"/>
      <c r="E799" s="113"/>
      <c r="F799" s="63"/>
      <c r="G799" s="63"/>
      <c r="H799" s="63"/>
      <c r="I799" s="63"/>
      <c r="J799" s="44"/>
      <c r="K799" s="44"/>
      <c r="L799" s="44"/>
      <c r="M799" s="44"/>
      <c r="N799" s="44"/>
      <c r="O799" s="44"/>
      <c r="P799" s="44"/>
      <c r="Q799" s="44"/>
      <c r="R799" s="63"/>
      <c r="S799" s="63"/>
    </row>
    <row r="800" spans="4:40" x14ac:dyDescent="0.2">
      <c r="D800" s="113"/>
      <c r="E800" s="113"/>
      <c r="F800" s="63"/>
      <c r="G800" s="63"/>
      <c r="H800" s="63"/>
      <c r="I800" s="63"/>
      <c r="J800" s="44"/>
      <c r="K800" s="44"/>
      <c r="L800" s="44"/>
      <c r="M800" s="44"/>
      <c r="N800" s="44"/>
      <c r="O800" s="44"/>
      <c r="P800" s="44"/>
      <c r="Q800" s="44"/>
      <c r="R800" s="63"/>
      <c r="S800" s="63"/>
    </row>
    <row r="801" spans="3:25" x14ac:dyDescent="0.2">
      <c r="D801" s="113"/>
      <c r="E801" s="113"/>
      <c r="F801" s="63"/>
      <c r="G801" s="63"/>
      <c r="H801" s="63"/>
      <c r="I801" s="63"/>
      <c r="J801" s="44"/>
      <c r="K801" s="44"/>
      <c r="L801" s="44"/>
      <c r="M801" s="44"/>
      <c r="N801" s="44"/>
      <c r="O801" s="44"/>
      <c r="P801" s="44"/>
      <c r="Q801" s="44"/>
      <c r="R801" s="63"/>
      <c r="S801" s="63"/>
    </row>
    <row r="802" spans="3:25" x14ac:dyDescent="0.2">
      <c r="D802" s="113"/>
      <c r="E802" s="113"/>
      <c r="F802" s="63"/>
      <c r="G802" s="63"/>
      <c r="H802" s="63"/>
      <c r="I802" s="63"/>
      <c r="J802" s="44"/>
      <c r="K802" s="44"/>
      <c r="L802" s="44"/>
      <c r="M802" s="44"/>
      <c r="N802" s="44"/>
      <c r="O802" s="44"/>
      <c r="P802" s="44"/>
      <c r="Q802" s="44"/>
      <c r="R802" s="63"/>
      <c r="S802" s="63"/>
    </row>
    <row r="803" spans="3:25" x14ac:dyDescent="0.2">
      <c r="D803" s="113"/>
      <c r="E803" s="113"/>
      <c r="F803" s="63"/>
      <c r="G803" s="63"/>
      <c r="H803" s="63"/>
      <c r="I803" s="63"/>
      <c r="J803" s="44"/>
      <c r="K803" s="44"/>
      <c r="L803" s="44"/>
      <c r="M803" s="44"/>
      <c r="N803" s="44"/>
      <c r="O803" s="44"/>
      <c r="P803" s="44"/>
      <c r="Q803" s="44"/>
      <c r="R803" s="63"/>
      <c r="S803" s="63"/>
      <c r="T803" s="115"/>
    </row>
    <row r="804" spans="3:25" x14ac:dyDescent="0.2">
      <c r="D804" s="113"/>
      <c r="E804" s="113"/>
      <c r="F804" s="63"/>
      <c r="G804" s="63"/>
      <c r="H804" s="63"/>
      <c r="I804" s="63"/>
      <c r="J804" s="44"/>
      <c r="K804" s="44"/>
      <c r="L804" s="44"/>
      <c r="M804" s="44"/>
      <c r="N804" s="44"/>
      <c r="O804" s="44"/>
      <c r="P804" s="44"/>
      <c r="Q804" s="44"/>
      <c r="R804" s="63"/>
      <c r="S804" s="63"/>
      <c r="T804" s="56"/>
    </row>
    <row r="805" spans="3:25" x14ac:dyDescent="0.2">
      <c r="D805" s="113"/>
      <c r="E805" s="113"/>
      <c r="F805" s="63"/>
      <c r="G805" s="63"/>
      <c r="H805" s="63"/>
      <c r="I805" s="63"/>
      <c r="J805" s="44"/>
      <c r="K805" s="44"/>
      <c r="L805" s="44"/>
      <c r="M805" s="44"/>
      <c r="N805" s="44"/>
      <c r="O805" s="44"/>
      <c r="P805" s="44"/>
      <c r="Q805" s="44"/>
      <c r="R805" s="63"/>
      <c r="S805" s="63"/>
      <c r="T805" s="44"/>
    </row>
    <row r="806" spans="3:25" x14ac:dyDescent="0.2">
      <c r="D806" s="113"/>
      <c r="E806" s="113"/>
      <c r="F806" s="63"/>
      <c r="G806" s="63"/>
      <c r="H806" s="63"/>
      <c r="I806" s="63"/>
      <c r="J806" s="44"/>
      <c r="K806" s="44"/>
      <c r="L806" s="44"/>
      <c r="M806" s="44"/>
      <c r="N806" s="44"/>
      <c r="O806" s="44"/>
      <c r="P806" s="44"/>
      <c r="Q806" s="44"/>
      <c r="R806" s="63"/>
      <c r="S806" s="63"/>
      <c r="T806" s="56"/>
    </row>
    <row r="807" spans="3:25" x14ac:dyDescent="0.2">
      <c r="D807" s="113"/>
      <c r="E807" s="113"/>
      <c r="F807" s="63"/>
      <c r="G807" s="63"/>
      <c r="H807" s="63"/>
      <c r="I807" s="63"/>
      <c r="J807" s="44"/>
      <c r="K807" s="44"/>
      <c r="L807" s="44"/>
      <c r="M807" s="44"/>
      <c r="N807" s="44"/>
      <c r="O807" s="44"/>
      <c r="P807" s="44"/>
      <c r="Q807" s="44"/>
      <c r="R807" s="63"/>
      <c r="S807" s="63"/>
      <c r="T807" s="44"/>
    </row>
    <row r="808" spans="3:25" x14ac:dyDescent="0.2">
      <c r="D808" s="113"/>
      <c r="E808" s="113"/>
      <c r="F808" s="63"/>
      <c r="G808" s="63"/>
      <c r="H808" s="63"/>
      <c r="I808" s="63"/>
      <c r="J808" s="44"/>
      <c r="K808" s="44"/>
      <c r="L808" s="44"/>
      <c r="M808" s="44"/>
      <c r="N808" s="44"/>
      <c r="O808" s="44"/>
      <c r="P808" s="44"/>
      <c r="Q808" s="44"/>
      <c r="R808" s="63"/>
      <c r="S808" s="63"/>
      <c r="T808" s="56"/>
    </row>
    <row r="809" spans="3:25" x14ac:dyDescent="0.2">
      <c r="D809" s="113"/>
      <c r="E809" s="113"/>
      <c r="F809" s="63"/>
      <c r="G809" s="63"/>
      <c r="H809" s="63"/>
      <c r="I809" s="63"/>
      <c r="J809" s="44"/>
      <c r="K809" s="44"/>
      <c r="L809" s="44"/>
      <c r="M809" s="44"/>
      <c r="N809" s="44"/>
      <c r="O809" s="44"/>
      <c r="P809" s="44"/>
      <c r="Q809" s="44"/>
      <c r="R809" s="63"/>
      <c r="S809" s="63"/>
      <c r="T809" s="44"/>
    </row>
    <row r="810" spans="3:25" x14ac:dyDescent="0.2">
      <c r="D810" s="113"/>
      <c r="E810" s="113"/>
      <c r="F810" s="63"/>
      <c r="G810" s="63"/>
      <c r="H810" s="63"/>
      <c r="I810" s="63"/>
      <c r="J810" s="44"/>
      <c r="K810" s="44"/>
      <c r="L810" s="44"/>
      <c r="M810" s="44"/>
      <c r="N810" s="44"/>
      <c r="O810" s="44"/>
      <c r="P810" s="44"/>
      <c r="Q810" s="44"/>
      <c r="R810" s="63"/>
      <c r="S810" s="63"/>
      <c r="T810" s="56"/>
    </row>
    <row r="811" spans="3:25" x14ac:dyDescent="0.2">
      <c r="D811" s="113"/>
      <c r="E811" s="113"/>
      <c r="F811" s="63"/>
      <c r="G811" s="63"/>
      <c r="H811" s="63"/>
      <c r="I811" s="63"/>
      <c r="J811" s="44"/>
      <c r="K811" s="44"/>
      <c r="L811" s="44"/>
      <c r="M811" s="44"/>
      <c r="N811" s="44"/>
      <c r="O811" s="44"/>
      <c r="P811" s="44"/>
      <c r="Q811" s="44"/>
      <c r="R811" s="63"/>
      <c r="S811" s="63"/>
      <c r="T811" s="44"/>
    </row>
    <row r="812" spans="3:25" x14ac:dyDescent="0.2">
      <c r="D812" s="113"/>
      <c r="E812" s="113"/>
      <c r="F812" s="63"/>
      <c r="G812" s="63"/>
      <c r="H812" s="63"/>
      <c r="I812" s="63"/>
      <c r="J812" s="44"/>
      <c r="K812" s="44"/>
      <c r="L812" s="44"/>
      <c r="M812" s="44"/>
      <c r="N812" s="44"/>
      <c r="O812" s="44"/>
      <c r="P812" s="44"/>
      <c r="Q812" s="44"/>
      <c r="R812" s="63"/>
      <c r="S812" s="63"/>
      <c r="T812" s="140"/>
    </row>
    <row r="813" spans="3:25" x14ac:dyDescent="0.2">
      <c r="D813" s="113"/>
      <c r="E813" s="113"/>
      <c r="F813" s="63"/>
      <c r="G813" s="63"/>
      <c r="H813" s="63"/>
      <c r="I813" s="63"/>
      <c r="J813" s="44"/>
      <c r="K813" s="44"/>
      <c r="L813" s="44"/>
      <c r="M813" s="44"/>
      <c r="N813" s="44"/>
      <c r="O813" s="44"/>
      <c r="P813" s="44"/>
      <c r="Q813" s="44"/>
      <c r="R813" s="63"/>
      <c r="S813" s="63"/>
      <c r="T813" s="140"/>
    </row>
    <row r="814" spans="3:25" x14ac:dyDescent="0.2">
      <c r="D814" s="113"/>
      <c r="E814" s="113"/>
      <c r="F814" s="63"/>
      <c r="G814" s="63"/>
      <c r="H814" s="63"/>
      <c r="I814" s="63"/>
      <c r="J814" s="44"/>
      <c r="K814" s="44"/>
      <c r="L814" s="44"/>
      <c r="M814" s="44"/>
      <c r="N814" s="44"/>
      <c r="O814" s="44"/>
      <c r="P814" s="44"/>
      <c r="Q814" s="44"/>
      <c r="R814" s="63"/>
      <c r="S814" s="63"/>
      <c r="T814" s="56"/>
    </row>
    <row r="815" spans="3:25" ht="13.5" x14ac:dyDescent="0.25">
      <c r="C815" s="3" t="s">
        <v>173</v>
      </c>
      <c r="D815" s="122"/>
      <c r="E815" s="122"/>
      <c r="F815" s="63"/>
      <c r="G815" s="63"/>
      <c r="H815" s="63"/>
      <c r="I815" s="63"/>
      <c r="J815" s="44"/>
      <c r="K815" s="44"/>
      <c r="L815" s="44"/>
      <c r="M815" s="44"/>
      <c r="N815" s="44"/>
      <c r="O815" s="44"/>
      <c r="P815" s="44"/>
      <c r="Q815" s="44"/>
      <c r="R815" s="63"/>
      <c r="S815" s="63"/>
      <c r="T815" s="42"/>
      <c r="U815"/>
      <c r="V815"/>
      <c r="W815"/>
      <c r="X815"/>
      <c r="Y815"/>
    </row>
    <row r="816" spans="3:25" ht="13.5" x14ac:dyDescent="0.25">
      <c r="D816" s="3" t="s">
        <v>233</v>
      </c>
      <c r="E816" s="122"/>
      <c r="F816" s="63"/>
      <c r="G816" s="63"/>
      <c r="H816" s="63"/>
      <c r="I816" s="63"/>
      <c r="J816" s="44"/>
      <c r="K816" s="44"/>
      <c r="L816" s="44"/>
      <c r="M816" s="44"/>
      <c r="N816" s="44"/>
      <c r="O816" s="44"/>
      <c r="P816" s="44"/>
      <c r="Q816" s="44"/>
      <c r="R816" s="63"/>
      <c r="S816" s="63"/>
      <c r="T816" s="42"/>
      <c r="U816"/>
      <c r="V816"/>
      <c r="W816"/>
      <c r="X816"/>
      <c r="Y816"/>
    </row>
    <row r="817" spans="2:40" ht="13.5" x14ac:dyDescent="0.25">
      <c r="D817" s="3" t="s">
        <v>234</v>
      </c>
      <c r="E817" s="122"/>
      <c r="F817" s="63"/>
      <c r="G817" s="63"/>
      <c r="H817" s="63"/>
      <c r="I817" s="63"/>
      <c r="J817" s="44"/>
      <c r="K817" s="44"/>
      <c r="L817" s="44"/>
      <c r="M817" s="44"/>
      <c r="N817" s="44"/>
      <c r="O817" s="44"/>
      <c r="P817" s="44"/>
      <c r="Q817" s="44"/>
      <c r="R817" s="63"/>
      <c r="S817" s="63"/>
      <c r="T817" s="42"/>
      <c r="U817"/>
      <c r="V817"/>
      <c r="W817"/>
      <c r="X817"/>
      <c r="Y817"/>
    </row>
    <row r="818" spans="2:40" x14ac:dyDescent="0.2">
      <c r="D818" s="3" t="s">
        <v>235</v>
      </c>
      <c r="E818" s="122"/>
      <c r="F818" s="63"/>
      <c r="G818" s="63"/>
      <c r="H818" s="63"/>
      <c r="I818" s="63"/>
      <c r="J818" s="44"/>
      <c r="K818" s="44"/>
      <c r="L818" s="44"/>
      <c r="M818" s="44"/>
      <c r="N818" s="44"/>
      <c r="O818" s="44"/>
      <c r="P818" s="44"/>
      <c r="Q818" s="44"/>
      <c r="R818" s="63"/>
      <c r="S818" s="63"/>
      <c r="T818" s="42"/>
    </row>
    <row r="819" spans="2:40" x14ac:dyDescent="0.2">
      <c r="D819" s="3" t="s">
        <v>236</v>
      </c>
      <c r="E819" s="122"/>
      <c r="F819" s="63"/>
      <c r="G819" s="63"/>
      <c r="H819" s="63"/>
      <c r="I819" s="63"/>
      <c r="J819" s="44"/>
      <c r="K819" s="44"/>
      <c r="L819" s="44"/>
      <c r="M819" s="44"/>
      <c r="N819" s="44"/>
      <c r="O819" s="44"/>
      <c r="P819" s="44"/>
      <c r="Q819" s="44"/>
      <c r="R819" s="63"/>
      <c r="S819" s="63"/>
    </row>
    <row r="820" spans="2:40" x14ac:dyDescent="0.2">
      <c r="E820" s="122"/>
      <c r="F820" s="63"/>
      <c r="G820" s="63"/>
      <c r="H820" s="63"/>
      <c r="I820" s="63"/>
      <c r="J820" s="44"/>
      <c r="K820" s="44"/>
      <c r="L820" s="44"/>
      <c r="M820" s="44"/>
      <c r="N820" s="44"/>
      <c r="O820" s="44"/>
      <c r="P820" s="44"/>
      <c r="Q820" s="44"/>
      <c r="R820" s="63"/>
      <c r="S820" s="63"/>
      <c r="W820" s="122"/>
    </row>
    <row r="821" spans="2:40" x14ac:dyDescent="0.2">
      <c r="D821" s="113"/>
      <c r="E821" s="113"/>
      <c r="F821" s="63"/>
      <c r="G821" s="63"/>
      <c r="H821" s="63"/>
      <c r="I821" s="63"/>
      <c r="J821" s="44"/>
      <c r="K821" s="44"/>
      <c r="L821" s="44"/>
      <c r="M821" s="44"/>
      <c r="N821" s="44"/>
      <c r="O821" s="44"/>
      <c r="P821" s="44"/>
      <c r="Q821" s="44"/>
      <c r="R821" s="63"/>
      <c r="S821" s="63"/>
      <c r="T821" s="42"/>
    </row>
    <row r="822" spans="2:40" ht="13.5" thickBot="1" x14ac:dyDescent="0.25">
      <c r="B822" s="6" t="s">
        <v>237</v>
      </c>
      <c r="G822" s="8"/>
      <c r="V822" s="8"/>
      <c r="W822" s="122"/>
    </row>
    <row r="823" spans="2:40" x14ac:dyDescent="0.2">
      <c r="D823" s="79"/>
      <c r="E823" s="80"/>
      <c r="F823" s="80"/>
      <c r="G823" s="94"/>
      <c r="H823" s="159" t="s">
        <v>13</v>
      </c>
      <c r="I823" s="160"/>
      <c r="J823" s="160"/>
      <c r="K823" s="161"/>
      <c r="L823" s="151" t="s">
        <v>34</v>
      </c>
      <c r="M823" s="151"/>
      <c r="N823" s="151"/>
      <c r="O823" s="152"/>
      <c r="P823" s="151" t="s">
        <v>35</v>
      </c>
      <c r="Q823" s="151"/>
      <c r="R823" s="151"/>
      <c r="S823" s="152"/>
      <c r="W823" s="122"/>
      <c r="AL823" s="4"/>
      <c r="AN823" s="3"/>
    </row>
    <row r="824" spans="2:40" x14ac:dyDescent="0.2">
      <c r="D824" s="118"/>
      <c r="E824" s="119"/>
      <c r="F824" s="119"/>
      <c r="G824" s="124"/>
      <c r="H824" s="133"/>
      <c r="I824" s="121" t="s">
        <v>16</v>
      </c>
      <c r="J824" s="121" t="s">
        <v>17</v>
      </c>
      <c r="K824" s="45" t="s">
        <v>18</v>
      </c>
      <c r="L824" s="15"/>
      <c r="M824" s="121" t="s">
        <v>16</v>
      </c>
      <c r="N824" s="121" t="s">
        <v>17</v>
      </c>
      <c r="O824" s="46" t="s">
        <v>18</v>
      </c>
      <c r="P824" s="15"/>
      <c r="Q824" s="121" t="s">
        <v>16</v>
      </c>
      <c r="R824" s="121" t="s">
        <v>17</v>
      </c>
      <c r="S824" s="46" t="s">
        <v>18</v>
      </c>
      <c r="T824" s="123"/>
      <c r="W824" s="122"/>
      <c r="AL824" s="4"/>
      <c r="AN824" s="3"/>
    </row>
    <row r="825" spans="2:40" x14ac:dyDescent="0.2">
      <c r="D825" s="146" t="s">
        <v>174</v>
      </c>
      <c r="E825" s="147"/>
      <c r="F825" s="147"/>
      <c r="G825" s="153"/>
      <c r="H825" s="47">
        <f>I825+J825+K825</f>
        <v>75</v>
      </c>
      <c r="I825" s="48">
        <v>5</v>
      </c>
      <c r="J825" s="48">
        <v>8</v>
      </c>
      <c r="K825" s="49">
        <v>62</v>
      </c>
      <c r="L825" s="50">
        <f>M825+N825+O825</f>
        <v>213</v>
      </c>
      <c r="M825" s="48">
        <v>21</v>
      </c>
      <c r="N825" s="48">
        <v>40</v>
      </c>
      <c r="O825" s="48">
        <v>152</v>
      </c>
      <c r="P825" s="50">
        <f>Q825+R825+S825</f>
        <v>227</v>
      </c>
      <c r="Q825" s="48">
        <v>15</v>
      </c>
      <c r="R825" s="48">
        <v>65</v>
      </c>
      <c r="S825" s="48">
        <v>147</v>
      </c>
      <c r="T825" s="56"/>
      <c r="W825" s="122"/>
      <c r="AL825" s="4"/>
      <c r="AN825" s="3"/>
    </row>
    <row r="826" spans="2:40" x14ac:dyDescent="0.2">
      <c r="D826" s="148"/>
      <c r="E826" s="149"/>
      <c r="F826" s="149"/>
      <c r="G826" s="154"/>
      <c r="H826" s="51">
        <f>ROUND(H825/(H$825+H$827+H$829+H$831+H$833+H$835+H$837+H$839),3)</f>
        <v>0.28699999999999998</v>
      </c>
      <c r="I826" s="52">
        <f>ROUND(I825/(I$825+I$827+I$829+I$831+I$833+I$835+I$837+I$839),3)</f>
        <v>0.217</v>
      </c>
      <c r="J826" s="52">
        <f t="shared" ref="J826:K826" si="321">ROUND(J825/(J$825+J$827+J$829+J$831+J$833+J$835+J$837+J$839),3)</f>
        <v>0.38100000000000001</v>
      </c>
      <c r="K826" s="53">
        <f t="shared" si="321"/>
        <v>0.28599999999999998</v>
      </c>
      <c r="L826" s="54">
        <f>ROUND(L825/(L$825+L$827+L$829+L$831+L$833+L$835+L$837+L$839),3)</f>
        <v>0.35599999999999998</v>
      </c>
      <c r="M826" s="52">
        <f>ROUND(M825/(M$825+M$827+M$829+M$831+M$833+M$835+M$837+M$839),3)</f>
        <v>0.32800000000000001</v>
      </c>
      <c r="N826" s="52">
        <f t="shared" ref="N826:S826" si="322">ROUND(N825/(N$825+N$827+N$829+N$831+N$833+N$835+N$837+N$839),3)</f>
        <v>0.32500000000000001</v>
      </c>
      <c r="O826" s="52">
        <f t="shared" si="322"/>
        <v>0.37</v>
      </c>
      <c r="P826" s="54">
        <f t="shared" si="322"/>
        <v>0.27900000000000003</v>
      </c>
      <c r="Q826" s="52">
        <f t="shared" si="322"/>
        <v>0.185</v>
      </c>
      <c r="R826" s="52">
        <f t="shared" si="322"/>
        <v>0.307</v>
      </c>
      <c r="S826" s="52">
        <f t="shared" si="322"/>
        <v>0.28299999999999997</v>
      </c>
      <c r="T826" s="44"/>
      <c r="AL826" s="4"/>
      <c r="AN826" s="3"/>
    </row>
    <row r="827" spans="2:40" ht="13.5" x14ac:dyDescent="0.25">
      <c r="D827" s="180" t="s">
        <v>175</v>
      </c>
      <c r="E827" s="181"/>
      <c r="F827" s="181"/>
      <c r="G827" s="182"/>
      <c r="H827" s="47">
        <f>I827+J827+K827</f>
        <v>39</v>
      </c>
      <c r="I827" s="48">
        <v>7</v>
      </c>
      <c r="J827" s="48">
        <v>0</v>
      </c>
      <c r="K827" s="49">
        <v>32</v>
      </c>
      <c r="L827" s="50">
        <f>M827+N827+O827</f>
        <v>126</v>
      </c>
      <c r="M827" s="48">
        <v>24</v>
      </c>
      <c r="N827" s="48">
        <v>22</v>
      </c>
      <c r="O827" s="48">
        <v>80</v>
      </c>
      <c r="P827" s="50">
        <f>Q827+R827+S827</f>
        <v>143</v>
      </c>
      <c r="Q827" s="48">
        <v>24</v>
      </c>
      <c r="R827" s="48">
        <v>30</v>
      </c>
      <c r="S827" s="48">
        <v>89</v>
      </c>
      <c r="T827" s="56"/>
      <c r="U827"/>
      <c r="V827"/>
      <c r="W827"/>
      <c r="X827"/>
      <c r="Y827"/>
      <c r="AL827" s="4"/>
      <c r="AN827" s="3"/>
    </row>
    <row r="828" spans="2:40" ht="13.5" x14ac:dyDescent="0.25">
      <c r="D828" s="183"/>
      <c r="E828" s="184"/>
      <c r="F828" s="184"/>
      <c r="G828" s="185"/>
      <c r="H828" s="51">
        <f>ROUND(H827/(H$825+H$827+H$829+H$831+H$833+H$835+H$837+H$839),3)</f>
        <v>0.14899999999999999</v>
      </c>
      <c r="I828" s="52">
        <f>ROUND(I827/(I$825+I$827+I$829+I$831+I$833+I$835+I$837+I$839),3)</f>
        <v>0.30399999999999999</v>
      </c>
      <c r="J828" s="52">
        <f t="shared" ref="J828:K828" si="323">ROUND(J827/(J$825+J$827+J$829+J$831+J$833+J$835+J$837+J$839),3)</f>
        <v>0</v>
      </c>
      <c r="K828" s="53">
        <f t="shared" si="323"/>
        <v>0.14699999999999999</v>
      </c>
      <c r="L828" s="54">
        <f>ROUND(L827/(L$825+L$827+L$829+L$831+L$833+L$835+L$837+L$839),3)</f>
        <v>0.21099999999999999</v>
      </c>
      <c r="M828" s="52">
        <f>ROUND(M827/(M$825+M$827+M$829+M$831+M$833+M$835+M$837+M$839),3)</f>
        <v>0.375</v>
      </c>
      <c r="N828" s="52">
        <f t="shared" ref="N828:S828" si="324">ROUND(N827/(N$825+N$827+N$829+N$831+N$833+N$835+N$837+N$839),3)</f>
        <v>0.17899999999999999</v>
      </c>
      <c r="O828" s="52">
        <f t="shared" si="324"/>
        <v>0.19500000000000001</v>
      </c>
      <c r="P828" s="54">
        <f t="shared" si="324"/>
        <v>0.17599999999999999</v>
      </c>
      <c r="Q828" s="52">
        <f t="shared" si="324"/>
        <v>0.29599999999999999</v>
      </c>
      <c r="R828" s="52">
        <f t="shared" si="324"/>
        <v>0.14199999999999999</v>
      </c>
      <c r="S828" s="52">
        <f t="shared" si="324"/>
        <v>0.17100000000000001</v>
      </c>
      <c r="T828" s="44"/>
      <c r="U828"/>
      <c r="V828"/>
      <c r="W828"/>
      <c r="X828"/>
      <c r="Y828"/>
      <c r="AL828" s="4"/>
      <c r="AN828" s="3"/>
    </row>
    <row r="829" spans="2:40" ht="13.5" x14ac:dyDescent="0.25">
      <c r="D829" s="180" t="s">
        <v>176</v>
      </c>
      <c r="E829" s="147"/>
      <c r="F829" s="147"/>
      <c r="G829" s="153"/>
      <c r="H829" s="47">
        <f>I829+J829+K829</f>
        <v>65</v>
      </c>
      <c r="I829" s="48">
        <v>3</v>
      </c>
      <c r="J829" s="48">
        <v>4</v>
      </c>
      <c r="K829" s="49">
        <v>58</v>
      </c>
      <c r="L829" s="50">
        <f>M829+N829+O829</f>
        <v>96</v>
      </c>
      <c r="M829" s="48">
        <v>4</v>
      </c>
      <c r="N829" s="48">
        <v>16</v>
      </c>
      <c r="O829" s="48">
        <v>76</v>
      </c>
      <c r="P829" s="50">
        <f>Q829+R829+S829</f>
        <v>146</v>
      </c>
      <c r="Q829" s="48">
        <v>14</v>
      </c>
      <c r="R829" s="48">
        <v>24</v>
      </c>
      <c r="S829" s="48">
        <v>108</v>
      </c>
      <c r="T829" s="56"/>
      <c r="U829"/>
      <c r="V829"/>
      <c r="W829"/>
      <c r="X829"/>
      <c r="Y829"/>
      <c r="AL829" s="4"/>
      <c r="AN829" s="3"/>
    </row>
    <row r="830" spans="2:40" ht="13.5" x14ac:dyDescent="0.25">
      <c r="D830" s="148"/>
      <c r="E830" s="149"/>
      <c r="F830" s="149"/>
      <c r="G830" s="154"/>
      <c r="H830" s="51">
        <f>ROUND(H829/(H$825+H$827+H$829+H$831+H$833+H$835+H$837+H$839),3)</f>
        <v>0.249</v>
      </c>
      <c r="I830" s="52">
        <f>ROUND(I829/(I$825+I$827+I$829+I$831+I$833+I$835+I$837+I$839),3)</f>
        <v>0.13</v>
      </c>
      <c r="J830" s="52">
        <f t="shared" ref="J830:K830" si="325">ROUND(J829/(J$825+J$827+J$829+J$831+J$833+J$835+J$837+J$839),3)</f>
        <v>0.19</v>
      </c>
      <c r="K830" s="53">
        <f t="shared" si="325"/>
        <v>0.26700000000000002</v>
      </c>
      <c r="L830" s="54">
        <f>ROUND(L829/(L$825+L$827+L$829+L$831+L$833+L$835+L$837+L$839),3)</f>
        <v>0.161</v>
      </c>
      <c r="M830" s="52">
        <f>ROUND(M829/(M$825+M$827+M$829+M$831+M$833+M$835+M$837+M$839),3)</f>
        <v>6.3E-2</v>
      </c>
      <c r="N830" s="52">
        <f t="shared" ref="N830:S830" si="326">ROUND(N829/(N$825+N$827+N$829+N$831+N$833+N$835+N$837+N$839),3)</f>
        <v>0.13</v>
      </c>
      <c r="O830" s="52">
        <f t="shared" si="326"/>
        <v>0.185</v>
      </c>
      <c r="P830" s="54">
        <f t="shared" si="326"/>
        <v>0.18</v>
      </c>
      <c r="Q830" s="52">
        <f t="shared" si="326"/>
        <v>0.17299999999999999</v>
      </c>
      <c r="R830" s="52">
        <f t="shared" si="326"/>
        <v>0.113</v>
      </c>
      <c r="S830" s="52">
        <f t="shared" si="326"/>
        <v>0.20799999999999999</v>
      </c>
      <c r="T830" s="44"/>
      <c r="U830"/>
      <c r="V830"/>
      <c r="W830"/>
      <c r="X830"/>
      <c r="Y830"/>
      <c r="AL830" s="4"/>
      <c r="AN830" s="3"/>
    </row>
    <row r="831" spans="2:40" ht="13.5" x14ac:dyDescent="0.25">
      <c r="D831" s="146" t="s">
        <v>177</v>
      </c>
      <c r="E831" s="147"/>
      <c r="F831" s="147"/>
      <c r="G831" s="153"/>
      <c r="H831" s="47">
        <f>I831+J831+K831</f>
        <v>33</v>
      </c>
      <c r="I831" s="48">
        <v>4</v>
      </c>
      <c r="J831" s="48">
        <v>6</v>
      </c>
      <c r="K831" s="49">
        <v>23</v>
      </c>
      <c r="L831" s="50">
        <f>M831+N831+O831</f>
        <v>55</v>
      </c>
      <c r="M831" s="48">
        <v>3</v>
      </c>
      <c r="N831" s="48">
        <v>13</v>
      </c>
      <c r="O831" s="48">
        <v>39</v>
      </c>
      <c r="P831" s="50">
        <f>Q831+R831+S831</f>
        <v>103</v>
      </c>
      <c r="Q831" s="48">
        <v>10</v>
      </c>
      <c r="R831" s="48">
        <v>27</v>
      </c>
      <c r="S831" s="48">
        <v>66</v>
      </c>
      <c r="T831" s="56"/>
      <c r="U831"/>
      <c r="V831"/>
      <c r="W831"/>
      <c r="X831"/>
      <c r="Y831"/>
      <c r="AL831" s="4"/>
      <c r="AN831" s="3"/>
    </row>
    <row r="832" spans="2:40" ht="13.5" x14ac:dyDescent="0.25">
      <c r="D832" s="148"/>
      <c r="E832" s="149"/>
      <c r="F832" s="149"/>
      <c r="G832" s="154"/>
      <c r="H832" s="51">
        <f>ROUND(H831/(H$825+H$827+H$829+H$831+H$833+H$835+H$837+H$839),3)</f>
        <v>0.126</v>
      </c>
      <c r="I832" s="52">
        <f>ROUND(I831/(I$825+I$827+I$829+I$831+I$833+I$835+I$837+I$839),3)</f>
        <v>0.17399999999999999</v>
      </c>
      <c r="J832" s="52">
        <f t="shared" ref="J832:K832" si="327">ROUND(J831/(J$825+J$827+J$829+J$831+J$833+J$835+J$837+J$839),3)</f>
        <v>0.28599999999999998</v>
      </c>
      <c r="K832" s="53">
        <f t="shared" si="327"/>
        <v>0.106</v>
      </c>
      <c r="L832" s="54">
        <f>ROUND(L831/(L$825+L$827+L$829+L$831+L$833+L$835+L$837+L$839),3)</f>
        <v>9.1999999999999998E-2</v>
      </c>
      <c r="M832" s="52">
        <f>ROUND(M831/(M$825+M$827+M$829+M$831+M$833+M$835+M$837+M$839),3)</f>
        <v>4.7E-2</v>
      </c>
      <c r="N832" s="52">
        <f t="shared" ref="N832:S832" si="328">ROUND(N831/(N$825+N$827+N$829+N$831+N$833+N$835+N$837+N$839),3)</f>
        <v>0.106</v>
      </c>
      <c r="O832" s="52">
        <f t="shared" si="328"/>
        <v>9.5000000000000001E-2</v>
      </c>
      <c r="P832" s="54">
        <f t="shared" si="328"/>
        <v>0.127</v>
      </c>
      <c r="Q832" s="52">
        <f t="shared" si="328"/>
        <v>0.123</v>
      </c>
      <c r="R832" s="52">
        <f t="shared" si="328"/>
        <v>0.127</v>
      </c>
      <c r="S832" s="52">
        <f t="shared" si="328"/>
        <v>0.127</v>
      </c>
      <c r="T832" s="44"/>
      <c r="U832"/>
      <c r="V832"/>
      <c r="W832"/>
      <c r="X832"/>
      <c r="Y832"/>
      <c r="AL832" s="4"/>
      <c r="AN832" s="3"/>
    </row>
    <row r="833" spans="4:40" ht="13.5" x14ac:dyDescent="0.25">
      <c r="D833" s="146" t="s">
        <v>158</v>
      </c>
      <c r="E833" s="147"/>
      <c r="F833" s="147"/>
      <c r="G833" s="153"/>
      <c r="H833" s="47">
        <f>I833+J833+K833</f>
        <v>13</v>
      </c>
      <c r="I833" s="48">
        <v>1</v>
      </c>
      <c r="J833" s="48">
        <v>0</v>
      </c>
      <c r="K833" s="49">
        <v>12</v>
      </c>
      <c r="L833" s="50">
        <f>M833+N833+O833</f>
        <v>57</v>
      </c>
      <c r="M833" s="48">
        <v>4</v>
      </c>
      <c r="N833" s="48">
        <v>25</v>
      </c>
      <c r="O833" s="48">
        <v>28</v>
      </c>
      <c r="P833" s="50">
        <f>Q833+R833+S833</f>
        <v>79</v>
      </c>
      <c r="Q833" s="48">
        <v>1</v>
      </c>
      <c r="R833" s="48">
        <v>38</v>
      </c>
      <c r="S833" s="48">
        <v>40</v>
      </c>
      <c r="T833" s="140"/>
      <c r="U833"/>
      <c r="V833"/>
      <c r="W833"/>
      <c r="X833"/>
      <c r="Y833"/>
      <c r="AL833" s="4"/>
      <c r="AN833" s="3"/>
    </row>
    <row r="834" spans="4:40" ht="13.5" x14ac:dyDescent="0.25">
      <c r="D834" s="148"/>
      <c r="E834" s="149"/>
      <c r="F834" s="149"/>
      <c r="G834" s="154"/>
      <c r="H834" s="51">
        <f>ROUND(H833/(H$825+H$827+H$829+H$831+H$833+H$835+H$837+H$839),3)</f>
        <v>0.05</v>
      </c>
      <c r="I834" s="52">
        <f>ROUND(I833/(I$825+I$827+I$829+I$831+I$833+I$835+I$837+I$839),3)</f>
        <v>4.2999999999999997E-2</v>
      </c>
      <c r="J834" s="52">
        <f t="shared" ref="J834:K834" si="329">ROUND(J833/(J$825+J$827+J$829+J$831+J$833+J$835+J$837+J$839),3)</f>
        <v>0</v>
      </c>
      <c r="K834" s="53">
        <f t="shared" si="329"/>
        <v>5.5E-2</v>
      </c>
      <c r="L834" s="54">
        <f>ROUND(L833/(L$825+L$827+L$829+L$831+L$833+L$835+L$837+L$839),3)</f>
        <v>9.5000000000000001E-2</v>
      </c>
      <c r="M834" s="52">
        <f>ROUND(M833/(M$825+M$827+M$829+M$831+M$833+M$835+M$837+M$839),3)</f>
        <v>6.3E-2</v>
      </c>
      <c r="N834" s="52">
        <f t="shared" ref="N834:S834" si="330">ROUND(N833/(N$825+N$827+N$829+N$831+N$833+N$835+N$837+N$839),3)</f>
        <v>0.20300000000000001</v>
      </c>
      <c r="O834" s="52">
        <f t="shared" si="330"/>
        <v>6.8000000000000005E-2</v>
      </c>
      <c r="P834" s="54">
        <f t="shared" si="330"/>
        <v>9.7000000000000003E-2</v>
      </c>
      <c r="Q834" s="52">
        <f t="shared" si="330"/>
        <v>1.2E-2</v>
      </c>
      <c r="R834" s="52">
        <f t="shared" si="330"/>
        <v>0.17899999999999999</v>
      </c>
      <c r="S834" s="52">
        <f t="shared" si="330"/>
        <v>7.6999999999999999E-2</v>
      </c>
      <c r="T834" s="140"/>
      <c r="U834"/>
      <c r="V834"/>
      <c r="W834"/>
      <c r="X834"/>
      <c r="Y834"/>
      <c r="AL834" s="4"/>
      <c r="AN834" s="3"/>
    </row>
    <row r="835" spans="4:40" ht="13.5" x14ac:dyDescent="0.25">
      <c r="D835" s="180" t="s">
        <v>178</v>
      </c>
      <c r="E835" s="181"/>
      <c r="F835" s="181"/>
      <c r="G835" s="182"/>
      <c r="H835" s="47">
        <f>I835+J835+K835</f>
        <v>20</v>
      </c>
      <c r="I835" s="48">
        <v>3</v>
      </c>
      <c r="J835" s="48">
        <v>1</v>
      </c>
      <c r="K835" s="49">
        <v>16</v>
      </c>
      <c r="L835" s="50">
        <f>M835+N835+O835</f>
        <v>34</v>
      </c>
      <c r="M835" s="48">
        <v>3</v>
      </c>
      <c r="N835" s="48">
        <v>4</v>
      </c>
      <c r="O835" s="48">
        <v>27</v>
      </c>
      <c r="P835" s="50">
        <f>Q835+R835+S835</f>
        <v>60</v>
      </c>
      <c r="Q835" s="48">
        <v>7</v>
      </c>
      <c r="R835" s="48">
        <v>15</v>
      </c>
      <c r="S835" s="48">
        <v>38</v>
      </c>
      <c r="T835" s="56"/>
      <c r="U835"/>
      <c r="V835"/>
      <c r="W835"/>
      <c r="X835"/>
      <c r="Y835"/>
      <c r="AL835" s="4"/>
      <c r="AN835" s="3"/>
    </row>
    <row r="836" spans="4:40" ht="13.5" x14ac:dyDescent="0.25">
      <c r="D836" s="183"/>
      <c r="E836" s="184"/>
      <c r="F836" s="184"/>
      <c r="G836" s="185"/>
      <c r="H836" s="51">
        <f>ROUND(H835/(H$825+H$827+H$829+H$831+H$833+H$835+H$837+H$839),3)</f>
        <v>7.6999999999999999E-2</v>
      </c>
      <c r="I836" s="52">
        <f>ROUND(I835/(I$825+I$827+I$829+I$831+I$833+I$835+I$837+I$839),3)</f>
        <v>0.13</v>
      </c>
      <c r="J836" s="52">
        <f t="shared" ref="J836:K836" si="331">ROUND(J835/(J$825+J$827+J$829+J$831+J$833+J$835+J$837+J$839),3)</f>
        <v>4.8000000000000001E-2</v>
      </c>
      <c r="K836" s="53">
        <f t="shared" si="331"/>
        <v>7.3999999999999996E-2</v>
      </c>
      <c r="L836" s="54">
        <f>ROUND(L835/(L$825+L$827+L$829+L$831+L$833+L$835+L$837+L$839),3)</f>
        <v>5.7000000000000002E-2</v>
      </c>
      <c r="M836" s="52">
        <f>ROUND(M835/(M$825+M$827+M$829+M$831+M$833+M$835+M$837+M$839),3)</f>
        <v>4.7E-2</v>
      </c>
      <c r="N836" s="52">
        <f t="shared" ref="N836:S836" si="332">ROUND(N835/(N$825+N$827+N$829+N$831+N$833+N$835+N$837+N$839),3)</f>
        <v>3.3000000000000002E-2</v>
      </c>
      <c r="O836" s="52">
        <f t="shared" si="332"/>
        <v>6.6000000000000003E-2</v>
      </c>
      <c r="P836" s="54">
        <f t="shared" si="332"/>
        <v>7.3999999999999996E-2</v>
      </c>
      <c r="Q836" s="52">
        <f t="shared" si="332"/>
        <v>8.5999999999999993E-2</v>
      </c>
      <c r="R836" s="52">
        <f t="shared" si="332"/>
        <v>7.0999999999999994E-2</v>
      </c>
      <c r="S836" s="52">
        <f t="shared" si="332"/>
        <v>7.2999999999999995E-2</v>
      </c>
      <c r="T836" s="44"/>
      <c r="U836"/>
      <c r="V836"/>
      <c r="W836"/>
      <c r="X836"/>
      <c r="Y836"/>
      <c r="AL836" s="4"/>
      <c r="AN836" s="3"/>
    </row>
    <row r="837" spans="4:40" ht="13.5" x14ac:dyDescent="0.25">
      <c r="D837" s="180" t="s">
        <v>179</v>
      </c>
      <c r="E837" s="181"/>
      <c r="F837" s="181"/>
      <c r="G837" s="182"/>
      <c r="H837" s="47">
        <f>I837+J837+K837</f>
        <v>5</v>
      </c>
      <c r="I837" s="48">
        <v>0</v>
      </c>
      <c r="J837" s="48">
        <v>0</v>
      </c>
      <c r="K837" s="49">
        <v>5</v>
      </c>
      <c r="L837" s="50">
        <f>M837+N837+O837</f>
        <v>6</v>
      </c>
      <c r="M837" s="48">
        <v>2</v>
      </c>
      <c r="N837" s="48">
        <v>1</v>
      </c>
      <c r="O837" s="48">
        <v>3</v>
      </c>
      <c r="P837" s="50">
        <f>Q837+R837+S837</f>
        <v>37</v>
      </c>
      <c r="Q837" s="48">
        <v>6</v>
      </c>
      <c r="R837" s="48">
        <v>9</v>
      </c>
      <c r="S837" s="48">
        <v>22</v>
      </c>
      <c r="T837" s="56"/>
      <c r="U837"/>
      <c r="V837"/>
      <c r="W837"/>
      <c r="X837"/>
      <c r="Y837"/>
      <c r="AL837" s="4"/>
      <c r="AN837" s="3"/>
    </row>
    <row r="838" spans="4:40" ht="13.5" x14ac:dyDescent="0.25">
      <c r="D838" s="183"/>
      <c r="E838" s="184"/>
      <c r="F838" s="184"/>
      <c r="G838" s="185"/>
      <c r="H838" s="51">
        <f>ROUND(H837/(H$825+H$827+H$829+H$831+H$833+H$835+H$837+H$839),3)</f>
        <v>1.9E-2</v>
      </c>
      <c r="I838" s="52">
        <f>ROUND(I837/(I$825+I$827+I$829+I$831+I$833+I$835+I$837+I$839),3)</f>
        <v>0</v>
      </c>
      <c r="J838" s="52">
        <f t="shared" ref="J838:K838" si="333">ROUND(J837/(J$825+J$827+J$829+J$831+J$833+J$835+J$837+J$839),3)</f>
        <v>0</v>
      </c>
      <c r="K838" s="53">
        <f t="shared" si="333"/>
        <v>2.3E-2</v>
      </c>
      <c r="L838" s="54">
        <f>ROUND(L837/(L$825+L$827+L$829+L$831+L$833+L$835+L$837+L$839),3)</f>
        <v>0.01</v>
      </c>
      <c r="M838" s="52">
        <f>ROUND(M837/(M$825+M$827+M$829+M$831+M$833+M$835+M$837+M$839),3)</f>
        <v>3.1E-2</v>
      </c>
      <c r="N838" s="52">
        <f t="shared" ref="N838:S838" si="334">ROUND(N837/(N$825+N$827+N$829+N$831+N$833+N$835+N$837+N$839),3)</f>
        <v>8.0000000000000002E-3</v>
      </c>
      <c r="O838" s="52">
        <f t="shared" si="334"/>
        <v>7.0000000000000001E-3</v>
      </c>
      <c r="P838" s="54">
        <f t="shared" si="334"/>
        <v>4.5999999999999999E-2</v>
      </c>
      <c r="Q838" s="52">
        <f t="shared" si="334"/>
        <v>7.3999999999999996E-2</v>
      </c>
      <c r="R838" s="52">
        <f t="shared" si="334"/>
        <v>4.2000000000000003E-2</v>
      </c>
      <c r="S838" s="52">
        <f t="shared" si="334"/>
        <v>4.2000000000000003E-2</v>
      </c>
      <c r="T838" s="44"/>
      <c r="U838"/>
      <c r="V838"/>
      <c r="W838"/>
      <c r="X838"/>
      <c r="Y838"/>
      <c r="AL838" s="4"/>
      <c r="AN838" s="3"/>
    </row>
    <row r="839" spans="4:40" ht="13.5" x14ac:dyDescent="0.25">
      <c r="D839" s="146" t="s">
        <v>96</v>
      </c>
      <c r="E839" s="147"/>
      <c r="F839" s="147"/>
      <c r="G839" s="153"/>
      <c r="H839" s="47">
        <f>I839+J839+K839</f>
        <v>11</v>
      </c>
      <c r="I839" s="48">
        <v>0</v>
      </c>
      <c r="J839" s="48">
        <v>2</v>
      </c>
      <c r="K839" s="49">
        <v>9</v>
      </c>
      <c r="L839" s="50">
        <f>M839+N839+O839</f>
        <v>11</v>
      </c>
      <c r="M839" s="48">
        <v>3</v>
      </c>
      <c r="N839" s="48">
        <v>2</v>
      </c>
      <c r="O839" s="48">
        <v>6</v>
      </c>
      <c r="P839" s="50">
        <f>Q839+R839+S839</f>
        <v>18</v>
      </c>
      <c r="Q839" s="48">
        <v>4</v>
      </c>
      <c r="R839" s="48">
        <v>4</v>
      </c>
      <c r="S839" s="48">
        <v>10</v>
      </c>
      <c r="T839" s="140"/>
      <c r="U839"/>
      <c r="V839"/>
      <c r="W839"/>
      <c r="X839"/>
      <c r="Y839"/>
      <c r="AL839" s="4"/>
      <c r="AN839" s="3"/>
    </row>
    <row r="840" spans="4:40" x14ac:dyDescent="0.2">
      <c r="D840" s="148"/>
      <c r="E840" s="149"/>
      <c r="F840" s="149"/>
      <c r="G840" s="154"/>
      <c r="H840" s="51">
        <f>ROUND(H839/(H$825+H$827+H$829+H$831+H$833+H$835+H$837+H$839),3)</f>
        <v>4.2000000000000003E-2</v>
      </c>
      <c r="I840" s="52">
        <f>ROUND(I839/(I$825+I$827+I$829+I$831+I$833+I$835+I$837+I$839),3)</f>
        <v>0</v>
      </c>
      <c r="J840" s="52">
        <f t="shared" ref="J840:K840" si="335">ROUND(J839/(J$825+J$827+J$829+J$831+J$833+J$835+J$837+J$839),3)</f>
        <v>9.5000000000000001E-2</v>
      </c>
      <c r="K840" s="53">
        <f t="shared" si="335"/>
        <v>4.1000000000000002E-2</v>
      </c>
      <c r="L840" s="54">
        <f>ROUND(L839/(L$825+L$827+L$829+L$831+L$833+L$835+L$837+L$839),3)</f>
        <v>1.7999999999999999E-2</v>
      </c>
      <c r="M840" s="52">
        <f>ROUND(M839/(M$825+M$827+M$829+M$831+M$833+M$835+M$837+M$839),3)</f>
        <v>4.7E-2</v>
      </c>
      <c r="N840" s="52">
        <f t="shared" ref="N840:S840" si="336">ROUND(N839/(N$825+N$827+N$829+N$831+N$833+N$835+N$837+N$839),3)</f>
        <v>1.6E-2</v>
      </c>
      <c r="O840" s="52">
        <f t="shared" si="336"/>
        <v>1.4999999999999999E-2</v>
      </c>
      <c r="P840" s="54">
        <f t="shared" si="336"/>
        <v>2.1999999999999999E-2</v>
      </c>
      <c r="Q840" s="52">
        <f t="shared" si="336"/>
        <v>4.9000000000000002E-2</v>
      </c>
      <c r="R840" s="52">
        <f t="shared" si="336"/>
        <v>1.9E-2</v>
      </c>
      <c r="S840" s="52">
        <f t="shared" si="336"/>
        <v>1.9E-2</v>
      </c>
      <c r="T840" s="140"/>
      <c r="AL840" s="4"/>
      <c r="AN840" s="3"/>
    </row>
    <row r="841" spans="4:40" x14ac:dyDescent="0.2">
      <c r="D841" s="150" t="s">
        <v>41</v>
      </c>
      <c r="E841" s="151"/>
      <c r="F841" s="151"/>
      <c r="G841" s="155"/>
      <c r="H841" s="47">
        <f t="shared" ref="H841:S842" si="337">H825+H827+H829+H831+H833+H835+H837+H839</f>
        <v>261</v>
      </c>
      <c r="I841" s="48">
        <f t="shared" si="337"/>
        <v>23</v>
      </c>
      <c r="J841" s="48">
        <f t="shared" si="337"/>
        <v>21</v>
      </c>
      <c r="K841" s="49">
        <f t="shared" si="337"/>
        <v>217</v>
      </c>
      <c r="L841" s="50">
        <f t="shared" si="337"/>
        <v>598</v>
      </c>
      <c r="M841" s="48">
        <f t="shared" si="337"/>
        <v>64</v>
      </c>
      <c r="N841" s="48">
        <f t="shared" si="337"/>
        <v>123</v>
      </c>
      <c r="O841" s="48">
        <f t="shared" si="337"/>
        <v>411</v>
      </c>
      <c r="P841" s="50">
        <f t="shared" si="337"/>
        <v>813</v>
      </c>
      <c r="Q841" s="48">
        <f t="shared" si="337"/>
        <v>81</v>
      </c>
      <c r="R841" s="48">
        <f t="shared" si="337"/>
        <v>212</v>
      </c>
      <c r="S841" s="48">
        <f t="shared" si="337"/>
        <v>520</v>
      </c>
      <c r="T841" s="56"/>
      <c r="AL841" s="4"/>
      <c r="AN841" s="3"/>
    </row>
    <row r="842" spans="4:40" ht="13.5" thickBot="1" x14ac:dyDescent="0.25">
      <c r="D842" s="156"/>
      <c r="E842" s="157"/>
      <c r="F842" s="157"/>
      <c r="G842" s="158"/>
      <c r="H842" s="57">
        <f t="shared" si="337"/>
        <v>0.999</v>
      </c>
      <c r="I842" s="58">
        <f t="shared" si="337"/>
        <v>0.998</v>
      </c>
      <c r="J842" s="58">
        <f t="shared" si="337"/>
        <v>1</v>
      </c>
      <c r="K842" s="59">
        <f t="shared" si="337"/>
        <v>0.999</v>
      </c>
      <c r="L842" s="62">
        <f t="shared" si="337"/>
        <v>1</v>
      </c>
      <c r="M842" s="61">
        <f t="shared" si="337"/>
        <v>1.0010000000000001</v>
      </c>
      <c r="N842" s="61">
        <f t="shared" si="337"/>
        <v>1</v>
      </c>
      <c r="O842" s="61">
        <f t="shared" si="337"/>
        <v>1.0010000000000001</v>
      </c>
      <c r="P842" s="62">
        <f t="shared" si="337"/>
        <v>1.0009999999999999</v>
      </c>
      <c r="Q842" s="61">
        <f t="shared" si="337"/>
        <v>0.99799999999999989</v>
      </c>
      <c r="R842" s="61">
        <f t="shared" si="337"/>
        <v>0.99999999999999989</v>
      </c>
      <c r="S842" s="61">
        <f t="shared" si="337"/>
        <v>0.99999999999999989</v>
      </c>
      <c r="T842" s="44"/>
      <c r="AL842" s="4"/>
      <c r="AN842" s="3"/>
    </row>
    <row r="843" spans="4:40" x14ac:dyDescent="0.2">
      <c r="D843" s="131"/>
      <c r="E843" s="131"/>
      <c r="F843" s="131"/>
      <c r="G843" s="131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44"/>
      <c r="AL843" s="4"/>
      <c r="AN843" s="3"/>
    </row>
    <row r="844" spans="4:40" x14ac:dyDescent="0.2">
      <c r="D844" s="122"/>
      <c r="E844" s="122"/>
      <c r="F844" s="63"/>
      <c r="G844" s="63"/>
      <c r="H844" s="63"/>
      <c r="I844" s="63"/>
      <c r="J844" s="44"/>
      <c r="K844" s="44"/>
      <c r="L844" s="44"/>
      <c r="M844" s="44"/>
      <c r="N844" s="44"/>
      <c r="O844" s="44"/>
      <c r="P844" s="44"/>
      <c r="Q844" s="44"/>
      <c r="R844" s="63"/>
      <c r="S844" s="63"/>
      <c r="T844" s="42"/>
    </row>
    <row r="845" spans="4:40" x14ac:dyDescent="0.2">
      <c r="D845" s="122"/>
      <c r="E845" s="122"/>
      <c r="F845" s="63"/>
      <c r="G845" s="63"/>
      <c r="H845" s="63"/>
      <c r="I845" s="63"/>
      <c r="J845" s="44"/>
      <c r="K845" s="44"/>
      <c r="L845" s="44"/>
      <c r="M845" s="44"/>
      <c r="N845" s="44"/>
      <c r="O845" s="44"/>
      <c r="P845" s="44"/>
      <c r="Q845" s="44"/>
      <c r="R845" s="63"/>
      <c r="S845" s="63"/>
      <c r="T845" s="42"/>
      <c r="AJ845" s="4"/>
      <c r="AN845" s="3"/>
    </row>
    <row r="846" spans="4:40" ht="13" customHeight="1" x14ac:dyDescent="0.2">
      <c r="D846" s="122"/>
      <c r="E846" s="122"/>
      <c r="F846" s="63"/>
      <c r="G846" s="63"/>
      <c r="H846" s="63"/>
      <c r="I846" s="63"/>
      <c r="J846" s="44"/>
      <c r="K846" s="44"/>
      <c r="L846" s="44"/>
      <c r="M846" s="44"/>
      <c r="N846" s="44"/>
      <c r="O846" s="44"/>
      <c r="P846" s="44"/>
      <c r="Q846" s="44"/>
      <c r="R846" s="63"/>
      <c r="S846" s="63"/>
      <c r="AJ846" s="4"/>
      <c r="AN846" s="3"/>
    </row>
    <row r="847" spans="4:40" ht="13" customHeight="1" x14ac:dyDescent="0.2">
      <c r="D847" s="122"/>
      <c r="E847" s="122"/>
      <c r="F847" s="63"/>
      <c r="G847" s="63"/>
      <c r="H847" s="63"/>
      <c r="I847" s="63"/>
      <c r="J847" s="44"/>
      <c r="K847" s="44"/>
      <c r="L847" s="44"/>
      <c r="M847" s="44"/>
      <c r="N847" s="44"/>
      <c r="O847" s="44"/>
      <c r="P847" s="44"/>
      <c r="Q847" s="44"/>
      <c r="R847" s="63"/>
      <c r="S847" s="63"/>
      <c r="AJ847" s="4"/>
      <c r="AN847" s="3"/>
    </row>
    <row r="848" spans="4:40" ht="13" customHeight="1" x14ac:dyDescent="0.2">
      <c r="D848" s="122"/>
      <c r="E848" s="122"/>
      <c r="F848" s="63"/>
      <c r="G848" s="63"/>
      <c r="H848" s="63"/>
      <c r="I848" s="63"/>
      <c r="J848" s="44"/>
      <c r="K848" s="44"/>
      <c r="L848" s="44"/>
      <c r="M848" s="44"/>
      <c r="N848" s="44"/>
      <c r="O848" s="44"/>
      <c r="P848" s="44"/>
      <c r="Q848" s="44"/>
      <c r="R848" s="63"/>
      <c r="S848" s="63"/>
      <c r="AJ848" s="4"/>
      <c r="AN848" s="3"/>
    </row>
    <row r="849" spans="4:40" x14ac:dyDescent="0.2">
      <c r="D849" s="122"/>
      <c r="E849" s="122"/>
      <c r="F849" s="63"/>
      <c r="G849" s="63"/>
      <c r="H849" s="63"/>
      <c r="I849" s="63"/>
      <c r="J849" s="44"/>
      <c r="K849" s="44"/>
      <c r="L849" s="44"/>
      <c r="M849" s="44"/>
      <c r="N849" s="44"/>
      <c r="O849" s="44"/>
      <c r="P849" s="44"/>
      <c r="Q849" s="44"/>
      <c r="R849" s="63"/>
      <c r="S849" s="63"/>
      <c r="AJ849" s="4"/>
      <c r="AN849" s="3"/>
    </row>
    <row r="850" spans="4:40" x14ac:dyDescent="0.2">
      <c r="D850" s="122"/>
      <c r="E850" s="122"/>
      <c r="F850" s="63"/>
      <c r="G850" s="63"/>
      <c r="H850" s="63"/>
      <c r="I850" s="63"/>
      <c r="J850" s="44"/>
      <c r="K850" s="44"/>
      <c r="L850" s="44"/>
      <c r="M850" s="44"/>
      <c r="N850" s="44"/>
      <c r="O850" s="44"/>
      <c r="P850" s="44"/>
      <c r="Q850" s="44"/>
      <c r="R850" s="63"/>
      <c r="S850" s="63"/>
      <c r="AJ850" s="4"/>
      <c r="AN850" s="3"/>
    </row>
    <row r="851" spans="4:40" ht="13" customHeight="1" x14ac:dyDescent="0.2">
      <c r="D851" s="122"/>
      <c r="E851" s="122"/>
      <c r="F851" s="63"/>
      <c r="G851" s="63"/>
      <c r="H851" s="63"/>
      <c r="I851" s="63"/>
      <c r="J851" s="44"/>
      <c r="K851" s="44"/>
      <c r="L851" s="44"/>
      <c r="M851" s="44"/>
      <c r="N851" s="44"/>
      <c r="O851" s="44"/>
      <c r="P851" s="44"/>
      <c r="Q851" s="44"/>
      <c r="R851" s="63"/>
      <c r="S851" s="63"/>
      <c r="AJ851" s="4"/>
      <c r="AN851" s="3"/>
    </row>
    <row r="852" spans="4:40" ht="13" customHeight="1" x14ac:dyDescent="0.2">
      <c r="D852" s="122"/>
      <c r="E852" s="122"/>
      <c r="F852" s="63"/>
      <c r="G852" s="63"/>
      <c r="H852" s="63"/>
      <c r="I852" s="63"/>
      <c r="J852" s="44"/>
      <c r="K852" s="44"/>
      <c r="L852" s="44"/>
      <c r="M852" s="44"/>
      <c r="N852" s="44"/>
      <c r="O852" s="44"/>
      <c r="P852" s="44"/>
      <c r="Q852" s="44"/>
      <c r="R852" s="63"/>
      <c r="S852" s="63"/>
      <c r="AJ852" s="4"/>
      <c r="AN852" s="3"/>
    </row>
    <row r="853" spans="4:40" x14ac:dyDescent="0.2">
      <c r="D853" s="122"/>
      <c r="E853" s="122"/>
      <c r="F853" s="63"/>
      <c r="G853" s="63"/>
      <c r="H853" s="63"/>
      <c r="I853" s="63"/>
      <c r="J853" s="44"/>
      <c r="K853" s="44"/>
      <c r="L853" s="44"/>
      <c r="M853" s="44"/>
      <c r="N853" s="44"/>
      <c r="O853" s="44"/>
      <c r="P853" s="44"/>
      <c r="Q853" s="44"/>
      <c r="R853" s="63"/>
      <c r="S853" s="63"/>
      <c r="AJ853" s="4"/>
      <c r="AN853" s="3"/>
    </row>
    <row r="854" spans="4:40" x14ac:dyDescent="0.2">
      <c r="D854" s="122"/>
      <c r="E854" s="122"/>
      <c r="F854" s="63"/>
      <c r="G854" s="63"/>
      <c r="H854" s="63"/>
      <c r="I854" s="63"/>
      <c r="J854" s="44"/>
      <c r="K854" s="44"/>
      <c r="L854" s="44"/>
      <c r="M854" s="44"/>
      <c r="N854" s="44"/>
      <c r="O854" s="44"/>
      <c r="P854" s="44"/>
      <c r="Q854" s="44"/>
      <c r="R854" s="63"/>
      <c r="S854" s="63"/>
      <c r="T854" s="100"/>
      <c r="AJ854" s="4"/>
      <c r="AN854" s="3"/>
    </row>
    <row r="855" spans="4:40" x14ac:dyDescent="0.2">
      <c r="D855" s="122"/>
      <c r="E855" s="122"/>
      <c r="F855" s="63"/>
      <c r="G855" s="63"/>
      <c r="H855" s="63"/>
      <c r="I855" s="63"/>
      <c r="J855" s="44"/>
      <c r="K855" s="44"/>
      <c r="L855" s="44"/>
      <c r="M855" s="44"/>
      <c r="N855" s="44"/>
      <c r="O855" s="44"/>
      <c r="P855" s="44"/>
      <c r="Q855" s="44"/>
      <c r="R855" s="63"/>
      <c r="S855" s="63"/>
      <c r="T855" s="100"/>
      <c r="AJ855" s="4"/>
      <c r="AN855" s="3"/>
    </row>
    <row r="856" spans="4:40" x14ac:dyDescent="0.2">
      <c r="D856" s="122"/>
      <c r="E856" s="122"/>
      <c r="F856" s="63"/>
      <c r="G856" s="63"/>
      <c r="H856" s="63"/>
      <c r="I856" s="63"/>
      <c r="J856" s="44"/>
      <c r="K856" s="44"/>
      <c r="L856" s="44"/>
      <c r="M856" s="44"/>
      <c r="N856" s="44"/>
      <c r="O856" s="44"/>
      <c r="P856" s="44"/>
      <c r="Q856" s="44"/>
      <c r="R856" s="63"/>
      <c r="S856" s="63"/>
      <c r="T856" s="100"/>
      <c r="U856" s="100"/>
      <c r="V856" s="100"/>
      <c r="W856" s="100"/>
    </row>
    <row r="857" spans="4:40" x14ac:dyDescent="0.2">
      <c r="D857" s="122"/>
      <c r="E857" s="122"/>
      <c r="F857" s="63"/>
      <c r="G857" s="63"/>
      <c r="H857" s="63"/>
      <c r="I857" s="63"/>
      <c r="J857" s="44"/>
      <c r="K857" s="44"/>
      <c r="L857" s="44"/>
      <c r="M857" s="44"/>
      <c r="N857" s="44"/>
      <c r="O857" s="44"/>
      <c r="P857" s="44"/>
      <c r="Q857" s="44"/>
      <c r="R857" s="63"/>
      <c r="S857" s="63"/>
      <c r="T857" s="100"/>
      <c r="U857" s="100"/>
      <c r="V857" s="100"/>
      <c r="W857" s="100"/>
    </row>
    <row r="858" spans="4:40" x14ac:dyDescent="0.2">
      <c r="D858" s="122"/>
      <c r="E858" s="122"/>
      <c r="F858" s="63"/>
      <c r="G858" s="63"/>
      <c r="H858" s="63"/>
      <c r="I858" s="63"/>
      <c r="J858" s="44"/>
      <c r="K858" s="44"/>
      <c r="L858" s="44"/>
      <c r="M858" s="44"/>
      <c r="N858" s="44"/>
      <c r="O858" s="44"/>
      <c r="P858" s="44"/>
      <c r="Q858" s="44"/>
      <c r="R858" s="63"/>
      <c r="S858" s="63"/>
      <c r="T858" s="100"/>
      <c r="U858" s="100"/>
      <c r="V858" s="100"/>
      <c r="W858" s="100"/>
    </row>
    <row r="859" spans="4:40" x14ac:dyDescent="0.2">
      <c r="D859" s="122"/>
      <c r="E859" s="122"/>
      <c r="F859" s="63"/>
      <c r="G859" s="63"/>
      <c r="H859" s="63"/>
      <c r="I859" s="63"/>
      <c r="J859" s="44"/>
      <c r="K859" s="44"/>
      <c r="L859" s="44"/>
      <c r="M859" s="44"/>
      <c r="N859" s="44"/>
      <c r="O859" s="44"/>
      <c r="P859" s="44"/>
      <c r="Q859" s="44"/>
      <c r="R859" s="63"/>
      <c r="S859" s="63"/>
      <c r="T859" s="42"/>
    </row>
    <row r="860" spans="4:40" x14ac:dyDescent="0.2">
      <c r="D860" s="122"/>
      <c r="E860" s="122"/>
      <c r="F860" s="63"/>
      <c r="G860" s="63"/>
      <c r="H860" s="63"/>
      <c r="I860" s="63"/>
      <c r="J860" s="44"/>
      <c r="K860" s="44"/>
      <c r="L860" s="44"/>
      <c r="M860" s="44"/>
      <c r="N860" s="44"/>
      <c r="O860" s="44"/>
      <c r="P860" s="44"/>
      <c r="Q860" s="44"/>
      <c r="R860" s="63"/>
      <c r="S860" s="63"/>
      <c r="T860" s="42"/>
    </row>
    <row r="861" spans="4:40" x14ac:dyDescent="0.2">
      <c r="D861" s="122"/>
      <c r="E861" s="122"/>
      <c r="F861" s="63"/>
      <c r="G861" s="63"/>
      <c r="H861" s="63"/>
      <c r="I861" s="63"/>
      <c r="J861" s="44"/>
      <c r="K861" s="44"/>
      <c r="L861" s="44"/>
      <c r="M861" s="44"/>
      <c r="N861" s="44"/>
      <c r="O861" s="44"/>
      <c r="P861" s="44"/>
      <c r="Q861" s="44"/>
      <c r="R861" s="63"/>
      <c r="S861" s="63"/>
      <c r="T861" s="42"/>
    </row>
    <row r="862" spans="4:40" x14ac:dyDescent="0.2">
      <c r="D862" s="122"/>
      <c r="E862" s="122"/>
      <c r="F862" s="63"/>
      <c r="G862" s="63"/>
      <c r="H862" s="63"/>
      <c r="I862" s="63"/>
      <c r="J862" s="44"/>
      <c r="K862" s="44"/>
      <c r="L862" s="44"/>
      <c r="M862" s="44"/>
      <c r="N862" s="44"/>
      <c r="O862" s="44"/>
      <c r="P862" s="44"/>
      <c r="Q862" s="44"/>
      <c r="R862" s="63"/>
      <c r="S862" s="63"/>
      <c r="T862" s="42"/>
      <c r="V862" s="42"/>
    </row>
    <row r="863" spans="4:40" x14ac:dyDescent="0.2">
      <c r="D863" s="122"/>
      <c r="E863" s="122"/>
      <c r="F863" s="63"/>
      <c r="G863" s="63"/>
      <c r="H863" s="63"/>
      <c r="I863" s="63"/>
      <c r="J863" s="44"/>
      <c r="K863" s="44"/>
      <c r="L863" s="44"/>
      <c r="M863" s="44"/>
      <c r="N863" s="44"/>
      <c r="O863" s="44"/>
      <c r="P863" s="44"/>
      <c r="Q863" s="44"/>
      <c r="R863" s="63"/>
      <c r="S863" s="63"/>
      <c r="T863" s="42"/>
    </row>
    <row r="864" spans="4:40" x14ac:dyDescent="0.2">
      <c r="D864" s="122"/>
      <c r="E864" s="122"/>
      <c r="F864" s="63"/>
      <c r="G864" s="63"/>
      <c r="H864" s="63"/>
      <c r="I864" s="63"/>
      <c r="J864" s="44"/>
      <c r="K864" s="44"/>
      <c r="L864" s="44"/>
      <c r="M864" s="44"/>
      <c r="N864" s="44"/>
      <c r="O864" s="44"/>
      <c r="P864" s="44"/>
      <c r="Q864" s="44"/>
      <c r="R864" s="63"/>
      <c r="S864" s="63"/>
      <c r="T864" s="42"/>
    </row>
    <row r="865" spans="2:40" x14ac:dyDescent="0.2">
      <c r="D865" s="134"/>
      <c r="E865" s="134"/>
      <c r="F865" s="63"/>
      <c r="G865" s="63"/>
      <c r="H865" s="63"/>
      <c r="I865" s="63"/>
      <c r="J865" s="44"/>
      <c r="K865" s="44"/>
      <c r="L865" s="44"/>
      <c r="M865" s="44"/>
      <c r="N865" s="44"/>
      <c r="O865" s="44"/>
      <c r="P865" s="44"/>
      <c r="Q865" s="44"/>
      <c r="R865" s="63"/>
      <c r="S865" s="63"/>
      <c r="T865" s="42"/>
    </row>
    <row r="866" spans="2:40" x14ac:dyDescent="0.2">
      <c r="B866" s="6" t="s">
        <v>238</v>
      </c>
      <c r="D866" s="122"/>
      <c r="E866" s="122"/>
      <c r="F866" s="63"/>
      <c r="G866" s="63"/>
      <c r="H866" s="63"/>
      <c r="I866" s="63"/>
      <c r="J866" s="44"/>
      <c r="K866" s="44"/>
      <c r="L866" s="44"/>
      <c r="M866" s="44"/>
      <c r="N866" s="44"/>
      <c r="O866" s="44"/>
      <c r="P866" s="44"/>
      <c r="Q866" s="44"/>
      <c r="R866" s="63"/>
      <c r="S866" s="63"/>
    </row>
    <row r="867" spans="2:40" x14ac:dyDescent="0.2">
      <c r="B867" s="102"/>
      <c r="C867" s="101" t="s">
        <v>180</v>
      </c>
      <c r="D867" s="103"/>
      <c r="E867" s="103"/>
      <c r="F867" s="104"/>
      <c r="G867" s="63"/>
      <c r="H867" s="63"/>
      <c r="I867" s="63"/>
      <c r="J867" s="44"/>
      <c r="K867" s="44"/>
      <c r="L867" s="44"/>
      <c r="M867" s="44"/>
      <c r="N867" s="44"/>
      <c r="O867" s="44"/>
      <c r="P867" s="44"/>
      <c r="Q867" s="44"/>
      <c r="R867" s="63"/>
      <c r="S867" s="63"/>
      <c r="U867" s="42"/>
    </row>
    <row r="868" spans="2:40" ht="13.5" customHeight="1" x14ac:dyDescent="0.2">
      <c r="B868" s="101"/>
      <c r="C868" s="101"/>
      <c r="D868" s="101" t="s">
        <v>239</v>
      </c>
      <c r="E868" s="103"/>
      <c r="F868" s="104"/>
      <c r="G868" s="63"/>
      <c r="H868" s="63"/>
      <c r="I868" s="63"/>
      <c r="J868" s="44"/>
      <c r="K868" s="44"/>
      <c r="L868" s="44"/>
      <c r="M868" s="44"/>
      <c r="N868" s="44"/>
      <c r="O868" s="44"/>
      <c r="P868" s="44"/>
      <c r="Q868" s="44"/>
      <c r="R868" s="63"/>
      <c r="S868" s="63"/>
      <c r="T868" s="42"/>
    </row>
    <row r="869" spans="2:40" x14ac:dyDescent="0.2">
      <c r="B869" s="101"/>
      <c r="C869" s="101" t="s">
        <v>181</v>
      </c>
      <c r="D869" s="101"/>
      <c r="E869" s="103"/>
      <c r="F869" s="104"/>
      <c r="G869" s="63"/>
      <c r="H869" s="63"/>
      <c r="I869" s="63"/>
      <c r="J869" s="44"/>
      <c r="K869" s="44"/>
      <c r="L869" s="44"/>
      <c r="M869" s="44"/>
      <c r="N869" s="44"/>
      <c r="O869" s="44"/>
      <c r="P869" s="44"/>
      <c r="Q869" s="44"/>
      <c r="R869" s="63"/>
      <c r="S869" s="63"/>
      <c r="T869" s="42"/>
    </row>
    <row r="870" spans="2:40" x14ac:dyDescent="0.2">
      <c r="B870" s="101"/>
      <c r="C870" s="101"/>
      <c r="D870" s="101" t="s">
        <v>240</v>
      </c>
      <c r="E870" s="103"/>
      <c r="F870" s="104"/>
      <c r="G870" s="63"/>
      <c r="H870" s="63"/>
      <c r="I870" s="63"/>
      <c r="J870" s="44"/>
      <c r="K870" s="44"/>
      <c r="L870" s="44"/>
      <c r="M870" s="44"/>
      <c r="N870" s="44"/>
      <c r="O870" s="44"/>
      <c r="P870" s="44"/>
      <c r="Q870" s="44"/>
      <c r="R870" s="63"/>
      <c r="S870" s="63"/>
      <c r="T870" s="42"/>
    </row>
    <row r="871" spans="2:40" x14ac:dyDescent="0.2">
      <c r="B871" s="101"/>
      <c r="C871" s="101"/>
      <c r="D871" s="101" t="s">
        <v>241</v>
      </c>
      <c r="E871" s="103"/>
      <c r="F871" s="104"/>
      <c r="G871" s="63"/>
      <c r="H871" s="63"/>
      <c r="I871" s="63"/>
      <c r="J871" s="44"/>
      <c r="K871" s="44"/>
      <c r="L871" s="44"/>
      <c r="M871" s="44"/>
      <c r="N871" s="44"/>
      <c r="O871" s="44"/>
      <c r="P871" s="44"/>
      <c r="Q871" s="44"/>
      <c r="R871" s="63"/>
      <c r="S871" s="63"/>
      <c r="T871" s="42"/>
    </row>
    <row r="872" spans="2:40" x14ac:dyDescent="0.2">
      <c r="B872" s="101"/>
      <c r="C872" s="101" t="s">
        <v>182</v>
      </c>
      <c r="D872" s="101"/>
      <c r="E872" s="103"/>
      <c r="F872" s="104"/>
      <c r="G872" s="63"/>
      <c r="H872" s="63"/>
      <c r="I872" s="63"/>
      <c r="J872" s="44"/>
      <c r="K872" s="44"/>
      <c r="L872" s="44"/>
      <c r="M872" s="44"/>
      <c r="N872" s="44"/>
      <c r="O872" s="44"/>
      <c r="P872" s="44"/>
      <c r="Q872" s="44"/>
      <c r="R872" s="63"/>
      <c r="S872" s="63"/>
      <c r="AE872" s="4"/>
      <c r="AN872" s="3"/>
    </row>
    <row r="873" spans="2:40" x14ac:dyDescent="0.2">
      <c r="B873" s="101"/>
      <c r="C873" s="101"/>
      <c r="D873" s="101" t="s">
        <v>242</v>
      </c>
      <c r="E873" s="103"/>
      <c r="F873" s="63"/>
      <c r="H873" s="63"/>
      <c r="I873" s="63"/>
      <c r="J873" s="44"/>
      <c r="K873" s="44"/>
      <c r="L873" s="44"/>
      <c r="M873" s="44"/>
      <c r="N873" s="44"/>
      <c r="O873" s="44"/>
      <c r="P873" s="44"/>
      <c r="Q873" s="44"/>
      <c r="R873" s="63"/>
      <c r="S873" s="63"/>
      <c r="AE873" s="4"/>
      <c r="AN873" s="3"/>
    </row>
    <row r="874" spans="2:40" x14ac:dyDescent="0.2">
      <c r="B874" s="101"/>
      <c r="C874" s="101"/>
      <c r="D874" s="101" t="s">
        <v>243</v>
      </c>
      <c r="E874" s="103"/>
      <c r="F874" s="63"/>
      <c r="H874" s="63"/>
      <c r="I874" s="63"/>
      <c r="J874" s="44"/>
      <c r="K874" s="44"/>
      <c r="L874" s="44"/>
      <c r="M874" s="44"/>
      <c r="N874" s="44"/>
      <c r="O874" s="44"/>
      <c r="P874" s="44"/>
      <c r="Q874" s="44"/>
      <c r="R874" s="63"/>
      <c r="S874" s="63"/>
      <c r="AE874" s="4"/>
      <c r="AN874" s="3"/>
    </row>
    <row r="875" spans="2:40" x14ac:dyDescent="0.2">
      <c r="B875" s="101"/>
      <c r="C875" s="101" t="s">
        <v>183</v>
      </c>
      <c r="D875" s="101"/>
      <c r="E875" s="103"/>
      <c r="F875" s="104"/>
      <c r="G875" s="63"/>
      <c r="H875" s="63"/>
      <c r="I875" s="63"/>
      <c r="J875" s="44"/>
      <c r="K875" s="44"/>
      <c r="L875" s="44"/>
      <c r="M875" s="44"/>
      <c r="N875" s="44"/>
      <c r="O875" s="44"/>
      <c r="P875" s="44"/>
      <c r="Q875" s="44"/>
      <c r="R875" s="63"/>
      <c r="S875" s="63"/>
      <c r="AE875" s="4"/>
      <c r="AN875" s="3"/>
    </row>
    <row r="876" spans="2:40" x14ac:dyDescent="0.2">
      <c r="B876" s="101"/>
      <c r="C876" s="101"/>
      <c r="D876" s="101" t="s">
        <v>244</v>
      </c>
      <c r="E876" s="103"/>
      <c r="F876" s="104"/>
      <c r="G876" s="63"/>
      <c r="H876" s="63"/>
      <c r="I876" s="63"/>
      <c r="J876" s="44"/>
      <c r="K876" s="44"/>
      <c r="L876" s="44"/>
      <c r="M876" s="44"/>
      <c r="N876" s="44"/>
      <c r="O876" s="44"/>
      <c r="P876" s="44"/>
      <c r="Q876" s="44"/>
      <c r="R876" s="63"/>
      <c r="S876" s="63"/>
      <c r="AE876" s="4"/>
      <c r="AN876" s="3"/>
    </row>
    <row r="877" spans="2:40" x14ac:dyDescent="0.2">
      <c r="B877" s="101"/>
      <c r="C877" s="101"/>
      <c r="D877" s="101" t="s">
        <v>245</v>
      </c>
      <c r="E877" s="103"/>
      <c r="F877" s="104"/>
      <c r="G877" s="63"/>
      <c r="H877" s="63"/>
      <c r="I877" s="63"/>
      <c r="J877" s="44"/>
      <c r="K877" s="44"/>
      <c r="L877" s="44"/>
      <c r="M877" s="44"/>
      <c r="N877" s="44"/>
      <c r="O877" s="44"/>
      <c r="P877" s="44"/>
      <c r="Q877" s="44"/>
      <c r="R877" s="63"/>
      <c r="S877" s="63"/>
      <c r="AE877" s="4"/>
      <c r="AN877" s="3"/>
    </row>
    <row r="878" spans="2:40" x14ac:dyDescent="0.2">
      <c r="B878" s="101"/>
      <c r="C878" s="101" t="s">
        <v>184</v>
      </c>
      <c r="D878" s="101"/>
      <c r="E878" s="103"/>
      <c r="F878" s="104"/>
      <c r="G878" s="63"/>
      <c r="H878" s="63"/>
      <c r="I878" s="63"/>
      <c r="J878" s="44"/>
      <c r="K878" s="44"/>
      <c r="L878" s="44"/>
      <c r="M878" s="44"/>
      <c r="N878" s="44"/>
      <c r="O878" s="44"/>
      <c r="P878" s="44"/>
      <c r="Q878" s="44"/>
      <c r="R878" s="63"/>
      <c r="S878" s="63"/>
      <c r="AE878" s="4"/>
      <c r="AN878" s="3"/>
    </row>
    <row r="879" spans="2:40" x14ac:dyDescent="0.2">
      <c r="B879" s="101"/>
      <c r="C879" s="101"/>
      <c r="D879" s="105" t="s">
        <v>246</v>
      </c>
      <c r="E879" s="103"/>
      <c r="F879" s="104"/>
      <c r="G879" s="63"/>
      <c r="H879" s="63"/>
      <c r="I879" s="63"/>
      <c r="J879" s="44"/>
      <c r="K879" s="44"/>
      <c r="L879" s="44"/>
      <c r="M879" s="44"/>
      <c r="N879" s="44"/>
      <c r="O879" s="44"/>
      <c r="P879" s="44"/>
      <c r="Q879" s="44"/>
      <c r="R879" s="63"/>
      <c r="S879" s="63"/>
      <c r="AE879" s="4"/>
      <c r="AN879" s="3"/>
    </row>
    <row r="880" spans="2:40" x14ac:dyDescent="0.2">
      <c r="B880" s="101"/>
      <c r="C880" s="101"/>
      <c r="D880" s="101" t="s">
        <v>247</v>
      </c>
      <c r="E880" s="103"/>
      <c r="F880" s="104"/>
      <c r="G880" s="63"/>
      <c r="H880" s="63"/>
      <c r="I880" s="63"/>
      <c r="J880" s="44"/>
      <c r="K880" s="44"/>
      <c r="L880" s="44"/>
      <c r="M880" s="44"/>
      <c r="N880" s="44"/>
      <c r="O880" s="44"/>
      <c r="P880" s="44"/>
      <c r="Q880" s="44"/>
      <c r="R880" s="63"/>
      <c r="S880" s="63"/>
      <c r="AE880" s="4"/>
      <c r="AN880" s="3"/>
    </row>
    <row r="881" spans="4:49" x14ac:dyDescent="0.2">
      <c r="D881" s="101" t="s">
        <v>248</v>
      </c>
      <c r="AN881" s="3"/>
      <c r="AW881" s="4"/>
    </row>
    <row r="882" spans="4:49" x14ac:dyDescent="0.2">
      <c r="AD882" s="4"/>
      <c r="AN882" s="3"/>
    </row>
  </sheetData>
  <mergeCells count="424">
    <mergeCell ref="AG655:AH655"/>
    <mergeCell ref="AG656:AH656"/>
    <mergeCell ref="A618:G618"/>
    <mergeCell ref="D610:E611"/>
    <mergeCell ref="D612:E613"/>
    <mergeCell ref="D614:E615"/>
    <mergeCell ref="D623:E624"/>
    <mergeCell ref="D625:E626"/>
    <mergeCell ref="D627:E628"/>
    <mergeCell ref="D621:E622"/>
    <mergeCell ref="F621:I621"/>
    <mergeCell ref="J621:M621"/>
    <mergeCell ref="AD653:AF654"/>
    <mergeCell ref="G651:J651"/>
    <mergeCell ref="K651:N651"/>
    <mergeCell ref="O651:R651"/>
    <mergeCell ref="D655:F656"/>
    <mergeCell ref="AD655:AF656"/>
    <mergeCell ref="AA645:AB646"/>
    <mergeCell ref="AC645:AF645"/>
    <mergeCell ref="J633:M633"/>
    <mergeCell ref="D604:E605"/>
    <mergeCell ref="F604:I604"/>
    <mergeCell ref="J604:M604"/>
    <mergeCell ref="N604:Q604"/>
    <mergeCell ref="D606:E607"/>
    <mergeCell ref="D608:E609"/>
    <mergeCell ref="N621:Q621"/>
    <mergeCell ref="AG653:AH653"/>
    <mergeCell ref="AG654:AH654"/>
    <mergeCell ref="AG651:AL651"/>
    <mergeCell ref="D471:F472"/>
    <mergeCell ref="D473:F474"/>
    <mergeCell ref="D530:E531"/>
    <mergeCell ref="D532:E533"/>
    <mergeCell ref="D534:E535"/>
    <mergeCell ref="D540:E541"/>
    <mergeCell ref="F540:I540"/>
    <mergeCell ref="J540:M540"/>
    <mergeCell ref="N540:Q540"/>
    <mergeCell ref="D497:E498"/>
    <mergeCell ref="D499:E500"/>
    <mergeCell ref="D501:E502"/>
    <mergeCell ref="D483:F484"/>
    <mergeCell ref="D489:E490"/>
    <mergeCell ref="F489:I489"/>
    <mergeCell ref="J489:M489"/>
    <mergeCell ref="N489:Q489"/>
    <mergeCell ref="D491:E492"/>
    <mergeCell ref="D493:E494"/>
    <mergeCell ref="D495:E496"/>
    <mergeCell ref="D518:E519"/>
    <mergeCell ref="D524:E525"/>
    <mergeCell ref="F524:I524"/>
    <mergeCell ref="J524:M524"/>
    <mergeCell ref="J315:M315"/>
    <mergeCell ref="N315:Q315"/>
    <mergeCell ref="D317:E318"/>
    <mergeCell ref="A331:I331"/>
    <mergeCell ref="D508:E509"/>
    <mergeCell ref="F508:I508"/>
    <mergeCell ref="J508:M508"/>
    <mergeCell ref="N508:Q508"/>
    <mergeCell ref="D510:E511"/>
    <mergeCell ref="K409:N409"/>
    <mergeCell ref="O409:R409"/>
    <mergeCell ref="G334:J334"/>
    <mergeCell ref="K334:N334"/>
    <mergeCell ref="O334:R334"/>
    <mergeCell ref="J373:M373"/>
    <mergeCell ref="N373:Q373"/>
    <mergeCell ref="D348:F349"/>
    <mergeCell ref="D336:F337"/>
    <mergeCell ref="D338:F339"/>
    <mergeCell ref="D340:F341"/>
    <mergeCell ref="D342:F343"/>
    <mergeCell ref="D344:F345"/>
    <mergeCell ref="D346:F347"/>
    <mergeCell ref="D373:E374"/>
    <mergeCell ref="D281:E282"/>
    <mergeCell ref="D283:E284"/>
    <mergeCell ref="D305:E306"/>
    <mergeCell ref="D307:E308"/>
    <mergeCell ref="D309:E310"/>
    <mergeCell ref="D311:E312"/>
    <mergeCell ref="D315:E316"/>
    <mergeCell ref="F315:I315"/>
    <mergeCell ref="D325:E326"/>
    <mergeCell ref="D319:E320"/>
    <mergeCell ref="D321:E322"/>
    <mergeCell ref="D323:E324"/>
    <mergeCell ref="D277:E278"/>
    <mergeCell ref="D279:E280"/>
    <mergeCell ref="A1:R1"/>
    <mergeCell ref="C10:L10"/>
    <mergeCell ref="C11:L11"/>
    <mergeCell ref="C12:L12"/>
    <mergeCell ref="D23:E24"/>
    <mergeCell ref="F23:I23"/>
    <mergeCell ref="J23:M23"/>
    <mergeCell ref="N23:Q23"/>
    <mergeCell ref="N58:Q58"/>
    <mergeCell ref="J41:M41"/>
    <mergeCell ref="N41:Q41"/>
    <mergeCell ref="D43:E44"/>
    <mergeCell ref="D45:E46"/>
    <mergeCell ref="D47:E48"/>
    <mergeCell ref="D49:E50"/>
    <mergeCell ref="D25:E25"/>
    <mergeCell ref="D269:E270"/>
    <mergeCell ref="D271:E272"/>
    <mergeCell ref="D273:E274"/>
    <mergeCell ref="D275:E276"/>
    <mergeCell ref="D51:E52"/>
    <mergeCell ref="D53:E54"/>
    <mergeCell ref="D58:E59"/>
    <mergeCell ref="F58:I58"/>
    <mergeCell ref="J58:M58"/>
    <mergeCell ref="D81:E82"/>
    <mergeCell ref="D26:E26"/>
    <mergeCell ref="D27:D32"/>
    <mergeCell ref="D33:E33"/>
    <mergeCell ref="D41:E42"/>
    <mergeCell ref="F41:I41"/>
    <mergeCell ref="D60:E61"/>
    <mergeCell ref="D62:E63"/>
    <mergeCell ref="D64:E65"/>
    <mergeCell ref="A38:G38"/>
    <mergeCell ref="D86:E87"/>
    <mergeCell ref="F86:I86"/>
    <mergeCell ref="J86:M86"/>
    <mergeCell ref="N86:Q86"/>
    <mergeCell ref="D88:E89"/>
    <mergeCell ref="N69:Q69"/>
    <mergeCell ref="D71:E72"/>
    <mergeCell ref="E73:E74"/>
    <mergeCell ref="E75:E76"/>
    <mergeCell ref="E77:E78"/>
    <mergeCell ref="D79:E80"/>
    <mergeCell ref="D69:E70"/>
    <mergeCell ref="F69:I69"/>
    <mergeCell ref="J69:M69"/>
    <mergeCell ref="J103:M103"/>
    <mergeCell ref="N103:Q103"/>
    <mergeCell ref="D105:E106"/>
    <mergeCell ref="D107:E108"/>
    <mergeCell ref="D109:E110"/>
    <mergeCell ref="D111:E112"/>
    <mergeCell ref="E90:E91"/>
    <mergeCell ref="E92:E93"/>
    <mergeCell ref="E94:E95"/>
    <mergeCell ref="D96:E97"/>
    <mergeCell ref="D98:E99"/>
    <mergeCell ref="F103:I103"/>
    <mergeCell ref="F128:I128"/>
    <mergeCell ref="J128:M128"/>
    <mergeCell ref="N128:Q128"/>
    <mergeCell ref="D130:E131"/>
    <mergeCell ref="D132:E133"/>
    <mergeCell ref="D134:E135"/>
    <mergeCell ref="D113:E114"/>
    <mergeCell ref="D115:E116"/>
    <mergeCell ref="D117:E118"/>
    <mergeCell ref="D119:E120"/>
    <mergeCell ref="D121:E122"/>
    <mergeCell ref="D123:E124"/>
    <mergeCell ref="N153:Q153"/>
    <mergeCell ref="D155:E156"/>
    <mergeCell ref="E157:E158"/>
    <mergeCell ref="D136:E137"/>
    <mergeCell ref="D138:E139"/>
    <mergeCell ref="D140:E141"/>
    <mergeCell ref="D142:E143"/>
    <mergeCell ref="D144:E145"/>
    <mergeCell ref="D146:E147"/>
    <mergeCell ref="E159:E160"/>
    <mergeCell ref="E161:E162"/>
    <mergeCell ref="E163:E164"/>
    <mergeCell ref="E165:E166"/>
    <mergeCell ref="E167:E168"/>
    <mergeCell ref="E169:E170"/>
    <mergeCell ref="D148:E149"/>
    <mergeCell ref="F153:I153"/>
    <mergeCell ref="J153:M153"/>
    <mergeCell ref="F185:I185"/>
    <mergeCell ref="J185:M185"/>
    <mergeCell ref="E171:E172"/>
    <mergeCell ref="E173:E174"/>
    <mergeCell ref="D175:E176"/>
    <mergeCell ref="D177:E178"/>
    <mergeCell ref="F182:I182"/>
    <mergeCell ref="N185:Q185"/>
    <mergeCell ref="D187:E188"/>
    <mergeCell ref="E189:E190"/>
    <mergeCell ref="E191:E192"/>
    <mergeCell ref="E193:E194"/>
    <mergeCell ref="E195:E196"/>
    <mergeCell ref="J195:J196"/>
    <mergeCell ref="K195:K196"/>
    <mergeCell ref="L195:L196"/>
    <mergeCell ref="M195:M196"/>
    <mergeCell ref="D213:E214"/>
    <mergeCell ref="D215:E216"/>
    <mergeCell ref="E197:E198"/>
    <mergeCell ref="E199:E200"/>
    <mergeCell ref="E201:E202"/>
    <mergeCell ref="E211:E212"/>
    <mergeCell ref="J202:M202"/>
    <mergeCell ref="E203:E204"/>
    <mergeCell ref="E205:E206"/>
    <mergeCell ref="D245:E246"/>
    <mergeCell ref="D207:E208"/>
    <mergeCell ref="E209:E210"/>
    <mergeCell ref="D237:E238"/>
    <mergeCell ref="D239:E240"/>
    <mergeCell ref="D220:E221"/>
    <mergeCell ref="F220:I220"/>
    <mergeCell ref="D222:E223"/>
    <mergeCell ref="D224:E225"/>
    <mergeCell ref="D226:E227"/>
    <mergeCell ref="D228:E229"/>
    <mergeCell ref="D233:E234"/>
    <mergeCell ref="F233:I233"/>
    <mergeCell ref="D235:E236"/>
    <mergeCell ref="D247:E248"/>
    <mergeCell ref="D249:E250"/>
    <mergeCell ref="D251:E252"/>
    <mergeCell ref="D253:E254"/>
    <mergeCell ref="D255:E256"/>
    <mergeCell ref="F243:I243"/>
    <mergeCell ref="J301:M301"/>
    <mergeCell ref="N301:Q301"/>
    <mergeCell ref="D303:E304"/>
    <mergeCell ref="D285:E286"/>
    <mergeCell ref="F289:I289"/>
    <mergeCell ref="J289:M289"/>
    <mergeCell ref="N289:Q289"/>
    <mergeCell ref="D291:E292"/>
    <mergeCell ref="D293:E294"/>
    <mergeCell ref="D295:E296"/>
    <mergeCell ref="D297:E298"/>
    <mergeCell ref="F301:I301"/>
    <mergeCell ref="D257:E258"/>
    <mergeCell ref="D259:E260"/>
    <mergeCell ref="D261:E262"/>
    <mergeCell ref="D263:E264"/>
    <mergeCell ref="D265:E266"/>
    <mergeCell ref="D267:E268"/>
    <mergeCell ref="F373:I373"/>
    <mergeCell ref="D327:E328"/>
    <mergeCell ref="D413:F414"/>
    <mergeCell ref="D415:F416"/>
    <mergeCell ref="D417:F418"/>
    <mergeCell ref="D443:E444"/>
    <mergeCell ref="D448:E449"/>
    <mergeCell ref="F448:I448"/>
    <mergeCell ref="J448:M448"/>
    <mergeCell ref="G409:J409"/>
    <mergeCell ref="D375:E376"/>
    <mergeCell ref="D377:E378"/>
    <mergeCell ref="D379:E380"/>
    <mergeCell ref="D381:E382"/>
    <mergeCell ref="D383:E384"/>
    <mergeCell ref="D419:F420"/>
    <mergeCell ref="D421:F422"/>
    <mergeCell ref="D423:F424"/>
    <mergeCell ref="D425:F426"/>
    <mergeCell ref="D427:F428"/>
    <mergeCell ref="D433:E434"/>
    <mergeCell ref="F433:I433"/>
    <mergeCell ref="D411:F412"/>
    <mergeCell ref="N448:Q448"/>
    <mergeCell ref="D450:E451"/>
    <mergeCell ref="J433:M433"/>
    <mergeCell ref="N433:Q433"/>
    <mergeCell ref="D435:E436"/>
    <mergeCell ref="D437:E438"/>
    <mergeCell ref="D439:E440"/>
    <mergeCell ref="D441:E442"/>
    <mergeCell ref="G469:J469"/>
    <mergeCell ref="K469:N469"/>
    <mergeCell ref="O469:R469"/>
    <mergeCell ref="D452:E453"/>
    <mergeCell ref="D454:E455"/>
    <mergeCell ref="D456:E457"/>
    <mergeCell ref="D458:E459"/>
    <mergeCell ref="D460:E461"/>
    <mergeCell ref="D462:E463"/>
    <mergeCell ref="D464:E465"/>
    <mergeCell ref="N524:Q524"/>
    <mergeCell ref="D526:E527"/>
    <mergeCell ref="D528:E529"/>
    <mergeCell ref="D512:E513"/>
    <mergeCell ref="D514:E515"/>
    <mergeCell ref="D516:E517"/>
    <mergeCell ref="D542:E543"/>
    <mergeCell ref="AD665:AF666"/>
    <mergeCell ref="D772:G773"/>
    <mergeCell ref="D692:G693"/>
    <mergeCell ref="D694:G695"/>
    <mergeCell ref="D696:G697"/>
    <mergeCell ref="D682:G683"/>
    <mergeCell ref="D684:G685"/>
    <mergeCell ref="D686:G687"/>
    <mergeCell ref="D729:G730"/>
    <mergeCell ref="D731:G732"/>
    <mergeCell ref="D733:G734"/>
    <mergeCell ref="D688:G689"/>
    <mergeCell ref="D690:G691"/>
    <mergeCell ref="H770:K770"/>
    <mergeCell ref="L770:O770"/>
    <mergeCell ref="D739:G740"/>
    <mergeCell ref="D741:G742"/>
    <mergeCell ref="AD671:AF672"/>
    <mergeCell ref="D827:G828"/>
    <mergeCell ref="P823:S823"/>
    <mergeCell ref="D778:G779"/>
    <mergeCell ref="D780:G781"/>
    <mergeCell ref="D782:G783"/>
    <mergeCell ref="D784:G785"/>
    <mergeCell ref="D786:G787"/>
    <mergeCell ref="D788:G789"/>
    <mergeCell ref="D774:G775"/>
    <mergeCell ref="D776:G777"/>
    <mergeCell ref="T812:T813"/>
    <mergeCell ref="D835:G836"/>
    <mergeCell ref="D837:G838"/>
    <mergeCell ref="D839:G840"/>
    <mergeCell ref="D841:G842"/>
    <mergeCell ref="D829:G830"/>
    <mergeCell ref="D831:G832"/>
    <mergeCell ref="D698:G699"/>
    <mergeCell ref="H678:K678"/>
    <mergeCell ref="L678:O678"/>
    <mergeCell ref="D680:G681"/>
    <mergeCell ref="D735:G736"/>
    <mergeCell ref="D737:G738"/>
    <mergeCell ref="D743:G744"/>
    <mergeCell ref="H727:K727"/>
    <mergeCell ref="L727:O727"/>
    <mergeCell ref="D665:F666"/>
    <mergeCell ref="D671:F672"/>
    <mergeCell ref="D653:F654"/>
    <mergeCell ref="D475:F476"/>
    <mergeCell ref="D477:F478"/>
    <mergeCell ref="D479:F480"/>
    <mergeCell ref="D481:F482"/>
    <mergeCell ref="D633:E634"/>
    <mergeCell ref="F633:I633"/>
    <mergeCell ref="D548:E549"/>
    <mergeCell ref="D550:E551"/>
    <mergeCell ref="D556:E557"/>
    <mergeCell ref="F556:I556"/>
    <mergeCell ref="D558:E559"/>
    <mergeCell ref="D560:E561"/>
    <mergeCell ref="D562:E563"/>
    <mergeCell ref="D564:E565"/>
    <mergeCell ref="D566:E567"/>
    <mergeCell ref="D572:E573"/>
    <mergeCell ref="F572:I572"/>
    <mergeCell ref="D574:E575"/>
    <mergeCell ref="D576:E577"/>
    <mergeCell ref="D578:E579"/>
    <mergeCell ref="D580:E581"/>
    <mergeCell ref="N633:Q633"/>
    <mergeCell ref="D635:E636"/>
    <mergeCell ref="D637:E638"/>
    <mergeCell ref="D639:E640"/>
    <mergeCell ref="D641:E642"/>
    <mergeCell ref="D643:E644"/>
    <mergeCell ref="D657:F658"/>
    <mergeCell ref="D645:E646"/>
    <mergeCell ref="D544:E545"/>
    <mergeCell ref="D546:E547"/>
    <mergeCell ref="J556:M556"/>
    <mergeCell ref="N556:Q556"/>
    <mergeCell ref="J572:M572"/>
    <mergeCell ref="N572:Q572"/>
    <mergeCell ref="D582:E583"/>
    <mergeCell ref="D588:E589"/>
    <mergeCell ref="F588:I588"/>
    <mergeCell ref="J588:M588"/>
    <mergeCell ref="N588:Q588"/>
    <mergeCell ref="D590:E591"/>
    <mergeCell ref="D592:E593"/>
    <mergeCell ref="D594:E595"/>
    <mergeCell ref="D596:E597"/>
    <mergeCell ref="D598:E599"/>
    <mergeCell ref="AG657:AH657"/>
    <mergeCell ref="AG658:AH658"/>
    <mergeCell ref="D659:F660"/>
    <mergeCell ref="D661:F662"/>
    <mergeCell ref="AD661:AF662"/>
    <mergeCell ref="AG661:AH661"/>
    <mergeCell ref="AG662:AH662"/>
    <mergeCell ref="D663:F664"/>
    <mergeCell ref="AD663:AF664"/>
    <mergeCell ref="AG663:AH663"/>
    <mergeCell ref="AG664:AH664"/>
    <mergeCell ref="AD657:AF658"/>
    <mergeCell ref="AG671:AH671"/>
    <mergeCell ref="AG672:AH672"/>
    <mergeCell ref="AC673:AD673"/>
    <mergeCell ref="AC674:AD674"/>
    <mergeCell ref="T833:T834"/>
    <mergeCell ref="T839:T840"/>
    <mergeCell ref="AG665:AH665"/>
    <mergeCell ref="AG666:AH666"/>
    <mergeCell ref="D667:F668"/>
    <mergeCell ref="AD667:AF668"/>
    <mergeCell ref="AG667:AH667"/>
    <mergeCell ref="AG668:AH668"/>
    <mergeCell ref="D669:F670"/>
    <mergeCell ref="AD669:AF670"/>
    <mergeCell ref="AG669:AH669"/>
    <mergeCell ref="AG670:AH670"/>
    <mergeCell ref="P727:S727"/>
    <mergeCell ref="P770:S770"/>
    <mergeCell ref="P678:S678"/>
    <mergeCell ref="D833:G834"/>
    <mergeCell ref="D790:G791"/>
    <mergeCell ref="H823:K823"/>
    <mergeCell ref="L823:O823"/>
    <mergeCell ref="D825:G826"/>
  </mergeCells>
  <phoneticPr fontId="2"/>
  <pageMargins left="0.7" right="0.7" top="0.75" bottom="0.75" header="0.3" footer="0.3"/>
  <pageSetup paperSize="9" scale="61" fitToHeight="0" orientation="portrait" r:id="rId1"/>
  <rowBreaks count="12" manualBreakCount="12">
    <brk id="84" max="18" man="1"/>
    <brk id="151" max="18" man="1"/>
    <brk id="231" max="18" man="1"/>
    <brk id="287" max="18" man="1"/>
    <brk id="329" max="18" man="1"/>
    <brk id="407" max="18" man="1"/>
    <brk id="486" max="18" man="1"/>
    <brk id="569" max="18" man="1"/>
    <brk id="616" max="18" man="1"/>
    <brk id="675" max="18" man="1"/>
    <brk id="766" max="18" man="1"/>
    <brk id="821" max="18" man="1"/>
  </rowBreaks>
  <colBreaks count="1" manualBreakCount="1">
    <brk id="19" max="9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調査結果</vt:lpstr>
      <vt:lpstr>調査結果!Print_Area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池田＿航太</cp:lastModifiedBy>
  <cp:lastPrinted>2026-02-03T07:43:50Z</cp:lastPrinted>
  <dcterms:modified xsi:type="dcterms:W3CDTF">2026-03-24T05:18:58Z</dcterms:modified>
  <cp:category/>
  <cp:contentStatus/>
</cp:coreProperties>
</file>