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360" windowHeight="7815" tabRatio="872"/>
  </bookViews>
  <sheets>
    <sheet name="公表ベース（グラフ付き）" sheetId="19" r:id="rId1"/>
  </sheets>
  <externalReferences>
    <externalReference r:id="rId2"/>
  </externalReferences>
  <definedNames>
    <definedName name="_xlnm.Print_Area" localSheetId="0">'公表ベース（グラフ付き）'!$A$1:$R$899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8" i="19" l="1"/>
  <c r="I124" i="19"/>
  <c r="H132" i="19"/>
  <c r="H120" i="19"/>
  <c r="H137" i="19"/>
  <c r="J652" i="19" l="1"/>
  <c r="I644" i="19"/>
  <c r="J638" i="19"/>
  <c r="I638" i="19"/>
  <c r="H638" i="19"/>
  <c r="J640" i="19"/>
  <c r="I640" i="19"/>
  <c r="H640" i="19"/>
  <c r="J642" i="19"/>
  <c r="I642" i="19"/>
  <c r="H642" i="19"/>
  <c r="J644" i="19"/>
  <c r="H644" i="19"/>
  <c r="J646" i="19"/>
  <c r="I646" i="19"/>
  <c r="H646" i="19"/>
  <c r="J648" i="19"/>
  <c r="I648" i="19"/>
  <c r="H648" i="19"/>
  <c r="J650" i="19"/>
  <c r="I650" i="19"/>
  <c r="H650" i="19"/>
  <c r="I652" i="19"/>
  <c r="H652" i="19"/>
  <c r="H654" i="19"/>
  <c r="I654" i="19"/>
  <c r="J654" i="19"/>
  <c r="H655" i="19"/>
  <c r="I655" i="19"/>
  <c r="J655" i="19"/>
  <c r="H548" i="19"/>
  <c r="G551" i="19"/>
  <c r="H656" i="19" l="1"/>
  <c r="I656" i="19"/>
  <c r="J656" i="19"/>
  <c r="F79" i="19"/>
  <c r="F85" i="19"/>
  <c r="J839" i="19" l="1"/>
  <c r="K736" i="19"/>
  <c r="J742" i="19"/>
  <c r="J732" i="19"/>
  <c r="K683" i="19"/>
  <c r="I683" i="19"/>
  <c r="H672" i="19"/>
  <c r="M596" i="19"/>
  <c r="L596" i="19"/>
  <c r="I594" i="19"/>
  <c r="I578" i="19"/>
  <c r="G560" i="19"/>
  <c r="I528" i="19"/>
  <c r="I514" i="19"/>
  <c r="I518" i="19"/>
  <c r="H518" i="19"/>
  <c r="G518" i="19"/>
  <c r="I516" i="19"/>
  <c r="H516" i="19"/>
  <c r="G516" i="19"/>
  <c r="H514" i="19"/>
  <c r="G514" i="19"/>
  <c r="G512" i="19"/>
  <c r="H512" i="19"/>
  <c r="I512" i="19"/>
  <c r="H498" i="19"/>
  <c r="H484" i="19"/>
  <c r="G482" i="19"/>
  <c r="I469" i="19"/>
  <c r="H467" i="19"/>
  <c r="H451" i="19"/>
  <c r="J427" i="19"/>
  <c r="I423" i="19"/>
  <c r="H423" i="19"/>
  <c r="I407" i="19"/>
  <c r="I403" i="19"/>
  <c r="I399" i="19"/>
  <c r="G383" i="19"/>
  <c r="I308" i="19"/>
  <c r="G308" i="19"/>
  <c r="J269" i="19"/>
  <c r="H269" i="19"/>
  <c r="H195" i="19"/>
  <c r="I197" i="19"/>
  <c r="H197" i="19"/>
  <c r="G197" i="19"/>
  <c r="I195" i="19"/>
  <c r="G195" i="19"/>
  <c r="G193" i="19"/>
  <c r="H193" i="19"/>
  <c r="I193" i="19"/>
  <c r="G182" i="19"/>
  <c r="G174" i="19"/>
  <c r="G155" i="19"/>
  <c r="I132" i="19"/>
  <c r="G118" i="19"/>
  <c r="G96" i="19"/>
  <c r="G97" i="19" s="1"/>
  <c r="H96" i="19"/>
  <c r="H110" i="19" s="1"/>
  <c r="I96" i="19"/>
  <c r="I110" i="19" s="1"/>
  <c r="I103" i="19"/>
  <c r="H103" i="19"/>
  <c r="G103" i="19"/>
  <c r="I101" i="19"/>
  <c r="H101" i="19"/>
  <c r="G101" i="19"/>
  <c r="G99" i="19"/>
  <c r="H99" i="19"/>
  <c r="I99" i="19"/>
  <c r="G68" i="19"/>
  <c r="H68" i="19"/>
  <c r="I68" i="19"/>
  <c r="G65" i="19"/>
  <c r="H65" i="19"/>
  <c r="I65" i="19"/>
  <c r="G63" i="19"/>
  <c r="H63" i="19"/>
  <c r="I63" i="19"/>
  <c r="G55" i="19"/>
  <c r="H55" i="19"/>
  <c r="I55" i="19"/>
  <c r="K849" i="19"/>
  <c r="J849" i="19"/>
  <c r="I849" i="19"/>
  <c r="K847" i="19"/>
  <c r="J847" i="19"/>
  <c r="I847" i="19"/>
  <c r="K845" i="19"/>
  <c r="J845" i="19"/>
  <c r="I845" i="19"/>
  <c r="K843" i="19"/>
  <c r="J843" i="19"/>
  <c r="I843" i="19"/>
  <c r="K841" i="19"/>
  <c r="J841" i="19"/>
  <c r="I841" i="19"/>
  <c r="K839" i="19"/>
  <c r="I839" i="19"/>
  <c r="K837" i="19"/>
  <c r="J837" i="19"/>
  <c r="I837" i="19"/>
  <c r="I835" i="19"/>
  <c r="J835" i="19"/>
  <c r="K835" i="19"/>
  <c r="I852" i="19"/>
  <c r="J852" i="19"/>
  <c r="K852" i="19"/>
  <c r="I797" i="19"/>
  <c r="J797" i="19"/>
  <c r="K797" i="19"/>
  <c r="K794" i="19"/>
  <c r="J794" i="19"/>
  <c r="I794" i="19"/>
  <c r="K792" i="19"/>
  <c r="J792" i="19"/>
  <c r="I792" i="19"/>
  <c r="K790" i="19"/>
  <c r="J790" i="19"/>
  <c r="I790" i="19"/>
  <c r="K788" i="19"/>
  <c r="J788" i="19"/>
  <c r="I788" i="19"/>
  <c r="K786" i="19"/>
  <c r="J786" i="19"/>
  <c r="I786" i="19"/>
  <c r="K784" i="19"/>
  <c r="J784" i="19"/>
  <c r="I784" i="19"/>
  <c r="K782" i="19"/>
  <c r="J782" i="19"/>
  <c r="I782" i="19"/>
  <c r="K780" i="19"/>
  <c r="J780" i="19"/>
  <c r="I780" i="19"/>
  <c r="I778" i="19"/>
  <c r="J778" i="19"/>
  <c r="K778" i="19"/>
  <c r="I747" i="19"/>
  <c r="J747" i="19"/>
  <c r="K747" i="19"/>
  <c r="K744" i="19"/>
  <c r="J744" i="19"/>
  <c r="I744" i="19"/>
  <c r="K742" i="19"/>
  <c r="I742" i="19"/>
  <c r="K740" i="19"/>
  <c r="J740" i="19"/>
  <c r="I740" i="19"/>
  <c r="K738" i="19"/>
  <c r="J738" i="19"/>
  <c r="I738" i="19"/>
  <c r="J736" i="19"/>
  <c r="I736" i="19"/>
  <c r="K734" i="19"/>
  <c r="J734" i="19"/>
  <c r="I734" i="19"/>
  <c r="I732" i="19"/>
  <c r="K732" i="19"/>
  <c r="I702" i="19"/>
  <c r="J702" i="19"/>
  <c r="K702" i="19"/>
  <c r="K699" i="19"/>
  <c r="J699" i="19"/>
  <c r="I699" i="19"/>
  <c r="K697" i="19"/>
  <c r="J697" i="19"/>
  <c r="I697" i="19"/>
  <c r="K695" i="19"/>
  <c r="J695" i="19"/>
  <c r="I695" i="19"/>
  <c r="K693" i="19"/>
  <c r="J693" i="19"/>
  <c r="I693" i="19"/>
  <c r="K691" i="19"/>
  <c r="J691" i="19"/>
  <c r="I691" i="19"/>
  <c r="K689" i="19"/>
  <c r="J689" i="19"/>
  <c r="I689" i="19"/>
  <c r="K687" i="19"/>
  <c r="J687" i="19"/>
  <c r="I687" i="19"/>
  <c r="K685" i="19"/>
  <c r="J685" i="19"/>
  <c r="I685" i="19"/>
  <c r="J683" i="19"/>
  <c r="G673" i="19"/>
  <c r="H673" i="19"/>
  <c r="I673" i="19"/>
  <c r="I672" i="19"/>
  <c r="G672" i="19"/>
  <c r="I670" i="19"/>
  <c r="H670" i="19"/>
  <c r="G670" i="19"/>
  <c r="I668" i="19"/>
  <c r="H668" i="19"/>
  <c r="G668" i="19"/>
  <c r="I666" i="19"/>
  <c r="H666" i="19"/>
  <c r="G666" i="19"/>
  <c r="G664" i="19"/>
  <c r="H664" i="19"/>
  <c r="I664" i="19"/>
  <c r="G639" i="19"/>
  <c r="G629" i="19"/>
  <c r="H629" i="19"/>
  <c r="I629" i="19"/>
  <c r="I628" i="19"/>
  <c r="H628" i="19"/>
  <c r="G628" i="19"/>
  <c r="G626" i="19"/>
  <c r="H626" i="19"/>
  <c r="I626" i="19"/>
  <c r="G599" i="19"/>
  <c r="H599" i="19"/>
  <c r="I599" i="19"/>
  <c r="K599" i="19"/>
  <c r="L599" i="19"/>
  <c r="M599" i="19"/>
  <c r="M598" i="19"/>
  <c r="L598" i="19"/>
  <c r="K598" i="19"/>
  <c r="I598" i="19"/>
  <c r="H598" i="19"/>
  <c r="G598" i="19"/>
  <c r="K596" i="19"/>
  <c r="I596" i="19"/>
  <c r="H596" i="19"/>
  <c r="G596" i="19"/>
  <c r="M594" i="19"/>
  <c r="L594" i="19"/>
  <c r="K594" i="19"/>
  <c r="H594" i="19"/>
  <c r="G594" i="19"/>
  <c r="F595" i="19"/>
  <c r="J595" i="19"/>
  <c r="G583" i="19"/>
  <c r="H583" i="19"/>
  <c r="I583" i="19"/>
  <c r="G567" i="19"/>
  <c r="H567" i="19"/>
  <c r="I567" i="19"/>
  <c r="I550" i="19"/>
  <c r="H550" i="19"/>
  <c r="G550" i="19"/>
  <c r="I548" i="19"/>
  <c r="G548" i="19"/>
  <c r="I546" i="19"/>
  <c r="H546" i="19"/>
  <c r="G546" i="19"/>
  <c r="G544" i="19"/>
  <c r="H544" i="19"/>
  <c r="I544" i="19"/>
  <c r="H551" i="19"/>
  <c r="I551" i="19"/>
  <c r="G535" i="19"/>
  <c r="H535" i="19"/>
  <c r="I535" i="19"/>
  <c r="G519" i="19"/>
  <c r="H519" i="19"/>
  <c r="I519" i="19"/>
  <c r="G503" i="19"/>
  <c r="H503" i="19"/>
  <c r="I503" i="19"/>
  <c r="G487" i="19"/>
  <c r="H487" i="19"/>
  <c r="I487" i="19"/>
  <c r="G470" i="19"/>
  <c r="H470" i="19"/>
  <c r="I470" i="19"/>
  <c r="I582" i="19"/>
  <c r="H582" i="19"/>
  <c r="G582" i="19"/>
  <c r="I580" i="19"/>
  <c r="H580" i="19"/>
  <c r="G580" i="19"/>
  <c r="H578" i="19"/>
  <c r="G578" i="19"/>
  <c r="G576" i="19"/>
  <c r="H576" i="19"/>
  <c r="I576" i="19"/>
  <c r="I566" i="19"/>
  <c r="H566" i="19"/>
  <c r="G566" i="19"/>
  <c r="I564" i="19"/>
  <c r="H564" i="19"/>
  <c r="G564" i="19"/>
  <c r="I562" i="19"/>
  <c r="H562" i="19"/>
  <c r="G562" i="19"/>
  <c r="H560" i="19"/>
  <c r="I560" i="19"/>
  <c r="I534" i="19"/>
  <c r="H534" i="19"/>
  <c r="G534" i="19"/>
  <c r="I532" i="19"/>
  <c r="H532" i="19"/>
  <c r="G532" i="19"/>
  <c r="I530" i="19"/>
  <c r="H530" i="19"/>
  <c r="G530" i="19"/>
  <c r="G528" i="19"/>
  <c r="H528" i="19"/>
  <c r="I502" i="19"/>
  <c r="H502" i="19"/>
  <c r="G502" i="19"/>
  <c r="I500" i="19"/>
  <c r="H500" i="19"/>
  <c r="G500" i="19"/>
  <c r="I498" i="19"/>
  <c r="G498" i="19"/>
  <c r="G496" i="19"/>
  <c r="H496" i="19"/>
  <c r="I496" i="19"/>
  <c r="I486" i="19"/>
  <c r="H486" i="19"/>
  <c r="G486" i="19"/>
  <c r="I484" i="19"/>
  <c r="G484" i="19"/>
  <c r="I480" i="19"/>
  <c r="H480" i="19"/>
  <c r="G480" i="19"/>
  <c r="H482" i="19"/>
  <c r="I482" i="19"/>
  <c r="H469" i="19"/>
  <c r="G469" i="19"/>
  <c r="I467" i="19"/>
  <c r="G467" i="19"/>
  <c r="I465" i="19"/>
  <c r="H465" i="19"/>
  <c r="G465" i="19"/>
  <c r="G463" i="19"/>
  <c r="H463" i="19"/>
  <c r="I463" i="19"/>
  <c r="G454" i="19"/>
  <c r="H454" i="19"/>
  <c r="I454" i="19"/>
  <c r="I453" i="19"/>
  <c r="H453" i="19"/>
  <c r="G453" i="19"/>
  <c r="I451" i="19"/>
  <c r="G451" i="19"/>
  <c r="I449" i="19"/>
  <c r="H449" i="19"/>
  <c r="G449" i="19"/>
  <c r="I447" i="19"/>
  <c r="H447" i="19"/>
  <c r="G447" i="19"/>
  <c r="G445" i="19"/>
  <c r="H445" i="19"/>
  <c r="I445" i="19"/>
  <c r="H436" i="19"/>
  <c r="I436" i="19"/>
  <c r="J436" i="19"/>
  <c r="J435" i="19"/>
  <c r="I435" i="19"/>
  <c r="H435" i="19"/>
  <c r="J433" i="19"/>
  <c r="I433" i="19"/>
  <c r="H433" i="19"/>
  <c r="J431" i="19"/>
  <c r="I431" i="19"/>
  <c r="H431" i="19"/>
  <c r="J429" i="19"/>
  <c r="I429" i="19"/>
  <c r="H429" i="19"/>
  <c r="I427" i="19"/>
  <c r="H427" i="19"/>
  <c r="J425" i="19"/>
  <c r="I425" i="19"/>
  <c r="H425" i="19"/>
  <c r="J423" i="19"/>
  <c r="H421" i="19"/>
  <c r="I421" i="19"/>
  <c r="J421" i="19"/>
  <c r="G412" i="19"/>
  <c r="H412" i="19"/>
  <c r="I412" i="19"/>
  <c r="I411" i="19"/>
  <c r="H411" i="19"/>
  <c r="G411" i="19"/>
  <c r="I409" i="19"/>
  <c r="H409" i="19"/>
  <c r="G409" i="19"/>
  <c r="H407" i="19"/>
  <c r="G407" i="19"/>
  <c r="I405" i="19"/>
  <c r="H405" i="19"/>
  <c r="G405" i="19"/>
  <c r="H403" i="19"/>
  <c r="G403" i="19"/>
  <c r="I401" i="19"/>
  <c r="H401" i="19"/>
  <c r="G401" i="19"/>
  <c r="G399" i="19"/>
  <c r="H399" i="19"/>
  <c r="F398" i="19"/>
  <c r="F384" i="19"/>
  <c r="F382" i="19"/>
  <c r="G390" i="19"/>
  <c r="H390" i="19"/>
  <c r="I390" i="19"/>
  <c r="I389" i="19"/>
  <c r="H389" i="19"/>
  <c r="G389" i="19"/>
  <c r="I387" i="19"/>
  <c r="H387" i="19"/>
  <c r="G387" i="19"/>
  <c r="I385" i="19"/>
  <c r="H385" i="19"/>
  <c r="G385" i="19"/>
  <c r="H383" i="19"/>
  <c r="I383" i="19"/>
  <c r="G332" i="19"/>
  <c r="H332" i="19"/>
  <c r="I332" i="19"/>
  <c r="I329" i="19"/>
  <c r="H329" i="19"/>
  <c r="G329" i="19"/>
  <c r="I327" i="19"/>
  <c r="H327" i="19"/>
  <c r="G327" i="19"/>
  <c r="I325" i="19"/>
  <c r="H325" i="19"/>
  <c r="G325" i="19"/>
  <c r="G323" i="19"/>
  <c r="H323" i="19"/>
  <c r="I323" i="19"/>
  <c r="G313" i="19"/>
  <c r="H313" i="19"/>
  <c r="I313" i="19"/>
  <c r="I312" i="19"/>
  <c r="H312" i="19"/>
  <c r="G312" i="19"/>
  <c r="I310" i="19"/>
  <c r="H310" i="19"/>
  <c r="G310" i="19"/>
  <c r="H308" i="19"/>
  <c r="H280" i="19"/>
  <c r="I280" i="19"/>
  <c r="J280" i="19"/>
  <c r="J277" i="19"/>
  <c r="I277" i="19"/>
  <c r="H277" i="19"/>
  <c r="J275" i="19"/>
  <c r="I275" i="19"/>
  <c r="H275" i="19"/>
  <c r="J273" i="19"/>
  <c r="I273" i="19"/>
  <c r="H273" i="19"/>
  <c r="J271" i="19"/>
  <c r="I271" i="19"/>
  <c r="H271" i="19"/>
  <c r="I269" i="19"/>
  <c r="H267" i="19"/>
  <c r="I267" i="19"/>
  <c r="J267" i="19"/>
  <c r="G258" i="19"/>
  <c r="H258" i="19"/>
  <c r="I258" i="19"/>
  <c r="I257" i="19"/>
  <c r="H257" i="19"/>
  <c r="G257" i="19"/>
  <c r="G255" i="19"/>
  <c r="H255" i="19"/>
  <c r="I255" i="19"/>
  <c r="G247" i="19"/>
  <c r="H247" i="19"/>
  <c r="I247" i="19"/>
  <c r="I244" i="19"/>
  <c r="H244" i="19"/>
  <c r="G244" i="19"/>
  <c r="G242" i="19"/>
  <c r="H242" i="19"/>
  <c r="I242" i="19"/>
  <c r="G234" i="19"/>
  <c r="H234" i="19"/>
  <c r="I234" i="19"/>
  <c r="I233" i="19"/>
  <c r="H233" i="19"/>
  <c r="G233" i="19"/>
  <c r="I231" i="19"/>
  <c r="H231" i="19"/>
  <c r="G231" i="19"/>
  <c r="I229" i="19"/>
  <c r="H229" i="19"/>
  <c r="G229" i="19"/>
  <c r="I227" i="19"/>
  <c r="H227" i="19"/>
  <c r="G227" i="19"/>
  <c r="G225" i="19"/>
  <c r="H225" i="19"/>
  <c r="I225" i="19"/>
  <c r="G217" i="19"/>
  <c r="H217" i="19"/>
  <c r="I217" i="19"/>
  <c r="I214" i="19"/>
  <c r="H214" i="19"/>
  <c r="G214" i="19"/>
  <c r="I212" i="19"/>
  <c r="H212" i="19"/>
  <c r="G212" i="19"/>
  <c r="I208" i="19"/>
  <c r="H208" i="19"/>
  <c r="G208" i="19"/>
  <c r="G206" i="19"/>
  <c r="H206" i="19"/>
  <c r="I206" i="19"/>
  <c r="G198" i="19"/>
  <c r="H198" i="19"/>
  <c r="I198" i="19"/>
  <c r="G185" i="19"/>
  <c r="H185" i="19"/>
  <c r="I185" i="19"/>
  <c r="I182" i="19"/>
  <c r="H182" i="19"/>
  <c r="I180" i="19"/>
  <c r="H180" i="19"/>
  <c r="G180" i="19"/>
  <c r="I178" i="19"/>
  <c r="H178" i="19"/>
  <c r="G178" i="19"/>
  <c r="I176" i="19"/>
  <c r="H176" i="19"/>
  <c r="G176" i="19"/>
  <c r="I174" i="19"/>
  <c r="H174" i="19"/>
  <c r="G172" i="19"/>
  <c r="H172" i="19"/>
  <c r="I172" i="19"/>
  <c r="G164" i="19"/>
  <c r="H164" i="19"/>
  <c r="I164" i="19"/>
  <c r="I161" i="19"/>
  <c r="H161" i="19"/>
  <c r="G161" i="19"/>
  <c r="I159" i="19"/>
  <c r="H159" i="19"/>
  <c r="G159" i="19"/>
  <c r="I157" i="19"/>
  <c r="H157" i="19"/>
  <c r="G157" i="19"/>
  <c r="I155" i="19"/>
  <c r="H155" i="19"/>
  <c r="I153" i="19"/>
  <c r="H153" i="19"/>
  <c r="G153" i="19"/>
  <c r="I151" i="19"/>
  <c r="H151" i="19"/>
  <c r="G151" i="19"/>
  <c r="I149" i="19"/>
  <c r="H149" i="19"/>
  <c r="G149" i="19"/>
  <c r="I147" i="19"/>
  <c r="H147" i="19"/>
  <c r="G147" i="19"/>
  <c r="G145" i="19"/>
  <c r="H145" i="19"/>
  <c r="I145" i="19"/>
  <c r="G137" i="19"/>
  <c r="I137" i="19"/>
  <c r="I134" i="19"/>
  <c r="H134" i="19"/>
  <c r="G134" i="19"/>
  <c r="G132" i="19"/>
  <c r="I130" i="19"/>
  <c r="H130" i="19"/>
  <c r="G130" i="19"/>
  <c r="I128" i="19"/>
  <c r="H128" i="19"/>
  <c r="G128" i="19"/>
  <c r="I126" i="19"/>
  <c r="H126" i="19"/>
  <c r="G126" i="19"/>
  <c r="H124" i="19"/>
  <c r="G124" i="19"/>
  <c r="I122" i="19"/>
  <c r="H122" i="19"/>
  <c r="G122" i="19"/>
  <c r="I120" i="19"/>
  <c r="G120" i="19"/>
  <c r="H118" i="19"/>
  <c r="I75" i="19"/>
  <c r="G75" i="19"/>
  <c r="G76" i="19" s="1"/>
  <c r="H75" i="19"/>
  <c r="H89" i="19" s="1"/>
  <c r="I80" i="19"/>
  <c r="H80" i="19"/>
  <c r="G80" i="19"/>
  <c r="G78" i="19"/>
  <c r="H78" i="19"/>
  <c r="I78" i="19"/>
  <c r="I52" i="19"/>
  <c r="H52" i="19"/>
  <c r="G52" i="19"/>
  <c r="I50" i="19"/>
  <c r="H50" i="19"/>
  <c r="G50" i="19"/>
  <c r="I48" i="19"/>
  <c r="H48" i="19"/>
  <c r="G48" i="19"/>
  <c r="I46" i="19"/>
  <c r="H46" i="19"/>
  <c r="G46" i="19"/>
  <c r="G44" i="19"/>
  <c r="H44" i="19"/>
  <c r="I44" i="19"/>
  <c r="AD1158" i="19"/>
  <c r="AB1158" i="19"/>
  <c r="Z1158" i="19"/>
  <c r="X1157" i="19"/>
  <c r="AD1156" i="19"/>
  <c r="AB1156" i="19"/>
  <c r="Z1156" i="19"/>
  <c r="X1155" i="19"/>
  <c r="AJ1154" i="19"/>
  <c r="AH1154" i="19"/>
  <c r="AD1154" i="19"/>
  <c r="AB1154" i="19"/>
  <c r="Z1154" i="19"/>
  <c r="AF1153" i="19"/>
  <c r="AF1154" i="19" s="1"/>
  <c r="X1153" i="19"/>
  <c r="AJ1152" i="19"/>
  <c r="AH1152" i="19"/>
  <c r="AD1152" i="19"/>
  <c r="AB1152" i="19"/>
  <c r="Z1152" i="19"/>
  <c r="AF1151" i="19"/>
  <c r="AF1152" i="19" s="1"/>
  <c r="X1151" i="19"/>
  <c r="AJ1150" i="19"/>
  <c r="AH1150" i="19"/>
  <c r="AD1150" i="19"/>
  <c r="AB1150" i="19"/>
  <c r="Z1150" i="19"/>
  <c r="AF1149" i="19"/>
  <c r="AF1150" i="19" s="1"/>
  <c r="X1149" i="19"/>
  <c r="AJ1148" i="19"/>
  <c r="AH1148" i="19"/>
  <c r="AD1148" i="19"/>
  <c r="AB1148" i="19"/>
  <c r="Z1148" i="19"/>
  <c r="AF1147" i="19"/>
  <c r="AF1148" i="19" s="1"/>
  <c r="X1147" i="19"/>
  <c r="AJ1146" i="19"/>
  <c r="AH1146" i="19"/>
  <c r="AD1146" i="19"/>
  <c r="AB1146" i="19"/>
  <c r="Z1146" i="19"/>
  <c r="AF1145" i="19"/>
  <c r="AF1146" i="19" s="1"/>
  <c r="X1145" i="19"/>
  <c r="AJ1144" i="19"/>
  <c r="AH1144" i="19"/>
  <c r="AD1144" i="19"/>
  <c r="AB1144" i="19"/>
  <c r="Z1144" i="19"/>
  <c r="AF1143" i="19"/>
  <c r="AF1144" i="19" s="1"/>
  <c r="X1143" i="19"/>
  <c r="AJ1142" i="19"/>
  <c r="AH1142" i="19"/>
  <c r="AD1142" i="19"/>
  <c r="AB1142" i="19"/>
  <c r="Z1142" i="19"/>
  <c r="AF1141" i="19"/>
  <c r="AF1142" i="19" s="1"/>
  <c r="X1141" i="19"/>
  <c r="AD1133" i="19"/>
  <c r="AB1133" i="19"/>
  <c r="Z1133" i="19"/>
  <c r="X1132" i="19"/>
  <c r="AD1131" i="19"/>
  <c r="AB1131" i="19"/>
  <c r="Z1131" i="19"/>
  <c r="X1130" i="19"/>
  <c r="AD1129" i="19"/>
  <c r="AB1129" i="19"/>
  <c r="Z1129" i="19"/>
  <c r="X1128" i="19"/>
  <c r="AD1127" i="19"/>
  <c r="AB1127" i="19"/>
  <c r="Z1127" i="19"/>
  <c r="X1126" i="19"/>
  <c r="AD1125" i="19"/>
  <c r="AB1125" i="19"/>
  <c r="Z1125" i="19"/>
  <c r="X1124" i="19"/>
  <c r="AD1123" i="19"/>
  <c r="AB1123" i="19"/>
  <c r="Z1123" i="19"/>
  <c r="X1122" i="19"/>
  <c r="AD1121" i="19"/>
  <c r="AB1121" i="19"/>
  <c r="Z1121" i="19"/>
  <c r="X1120" i="19"/>
  <c r="AD1119" i="19"/>
  <c r="AB1119" i="19"/>
  <c r="Z1119" i="19"/>
  <c r="X1118" i="19"/>
  <c r="Q1117" i="19"/>
  <c r="Q1118" i="19" s="1"/>
  <c r="O1117" i="19"/>
  <c r="O1118" i="19" s="1"/>
  <c r="M1117" i="19"/>
  <c r="M1118" i="19" s="1"/>
  <c r="K1117" i="19"/>
  <c r="K1118" i="19" s="1"/>
  <c r="O1116" i="19"/>
  <c r="O1107" i="19" s="1"/>
  <c r="K1116" i="19"/>
  <c r="Q1115" i="19"/>
  <c r="M1115" i="19"/>
  <c r="Q1113" i="19"/>
  <c r="M1113" i="19"/>
  <c r="AD1112" i="19"/>
  <c r="AB1112" i="19"/>
  <c r="Z1112" i="19"/>
  <c r="X1111" i="19"/>
  <c r="Q1111" i="19"/>
  <c r="M1111" i="19"/>
  <c r="AD1110" i="19"/>
  <c r="AB1110" i="19"/>
  <c r="Z1110" i="19"/>
  <c r="X1109" i="19"/>
  <c r="Q1109" i="19"/>
  <c r="M1109" i="19"/>
  <c r="AD1108" i="19"/>
  <c r="AB1108" i="19"/>
  <c r="Z1108" i="19"/>
  <c r="X1107" i="19"/>
  <c r="Q1107" i="19"/>
  <c r="M1107" i="19"/>
  <c r="AD1106" i="19"/>
  <c r="AB1106" i="19"/>
  <c r="Z1106" i="19"/>
  <c r="X1105" i="19"/>
  <c r="Q1105" i="19"/>
  <c r="M1105" i="19"/>
  <c r="AD1104" i="19"/>
  <c r="AB1104" i="19"/>
  <c r="Z1104" i="19"/>
  <c r="X1103" i="19"/>
  <c r="Q1103" i="19"/>
  <c r="M1103" i="19"/>
  <c r="AD1102" i="19"/>
  <c r="AB1102" i="19"/>
  <c r="Z1102" i="19"/>
  <c r="X1101" i="19"/>
  <c r="Q1101" i="19"/>
  <c r="M1101" i="19"/>
  <c r="AD1100" i="19"/>
  <c r="AB1100" i="19"/>
  <c r="Z1100" i="19"/>
  <c r="X1099" i="19"/>
  <c r="AD1093" i="19"/>
  <c r="AB1093" i="19"/>
  <c r="Z1093" i="19"/>
  <c r="X1092" i="19"/>
  <c r="AD1091" i="19"/>
  <c r="AB1091" i="19"/>
  <c r="Z1091" i="19"/>
  <c r="X1090" i="19"/>
  <c r="AD1089" i="19"/>
  <c r="AB1089" i="19"/>
  <c r="Z1089" i="19"/>
  <c r="Q1089" i="19"/>
  <c r="Q1090" i="19" s="1"/>
  <c r="O1089" i="19"/>
  <c r="O1090" i="19" s="1"/>
  <c r="M1089" i="19"/>
  <c r="M1090" i="19" s="1"/>
  <c r="K1089" i="19"/>
  <c r="K1090" i="19" s="1"/>
  <c r="X1088" i="19"/>
  <c r="K1088" i="19"/>
  <c r="K1075" i="19" s="1"/>
  <c r="AD1087" i="19"/>
  <c r="AB1087" i="19"/>
  <c r="Z1087" i="19"/>
  <c r="Q1087" i="19"/>
  <c r="M1087" i="19"/>
  <c r="X1086" i="19"/>
  <c r="AD1085" i="19"/>
  <c r="AB1085" i="19"/>
  <c r="Z1085" i="19"/>
  <c r="Q1085" i="19"/>
  <c r="M1085" i="19"/>
  <c r="X1084" i="19"/>
  <c r="AD1083" i="19"/>
  <c r="AB1083" i="19"/>
  <c r="Z1083" i="19"/>
  <c r="Q1083" i="19"/>
  <c r="M1083" i="19"/>
  <c r="X1082" i="19"/>
  <c r="AD1081" i="19"/>
  <c r="AB1081" i="19"/>
  <c r="Z1081" i="19"/>
  <c r="Q1081" i="19"/>
  <c r="M1081" i="19"/>
  <c r="X1080" i="19"/>
  <c r="AD1079" i="19"/>
  <c r="AB1079" i="19"/>
  <c r="Z1079" i="19"/>
  <c r="Q1079" i="19"/>
  <c r="M1079" i="19"/>
  <c r="X1078" i="19"/>
  <c r="Q1077" i="19"/>
  <c r="M1077" i="19"/>
  <c r="Q1075" i="19"/>
  <c r="M1075" i="19"/>
  <c r="Q1073" i="19"/>
  <c r="M1073" i="19"/>
  <c r="AD1072" i="19"/>
  <c r="AB1072" i="19"/>
  <c r="Z1072" i="19"/>
  <c r="X1071" i="19"/>
  <c r="Q1071" i="19"/>
  <c r="M1071" i="19"/>
  <c r="AD1070" i="19"/>
  <c r="AB1070" i="19"/>
  <c r="Z1070" i="19"/>
  <c r="X1069" i="19"/>
  <c r="Q1069" i="19"/>
  <c r="M1069" i="19"/>
  <c r="AJ1068" i="19"/>
  <c r="AH1068" i="19"/>
  <c r="AD1068" i="19"/>
  <c r="AB1068" i="19"/>
  <c r="Z1068" i="19"/>
  <c r="AF1067" i="19"/>
  <c r="AF1068" i="19" s="1"/>
  <c r="X1067" i="19"/>
  <c r="Q1067" i="19"/>
  <c r="M1067" i="19"/>
  <c r="AJ1066" i="19"/>
  <c r="AH1066" i="19"/>
  <c r="AD1066" i="19"/>
  <c r="AB1066" i="19"/>
  <c r="Z1066" i="19"/>
  <c r="AF1065" i="19"/>
  <c r="AF1066" i="19" s="1"/>
  <c r="X1065" i="19"/>
  <c r="Q1065" i="19"/>
  <c r="M1065" i="19"/>
  <c r="AJ1064" i="19"/>
  <c r="AH1064" i="19"/>
  <c r="AD1064" i="19"/>
  <c r="AB1064" i="19"/>
  <c r="Z1064" i="19"/>
  <c r="AF1063" i="19"/>
  <c r="AF1064" i="19" s="1"/>
  <c r="X1063" i="19"/>
  <c r="AJ1062" i="19"/>
  <c r="AH1062" i="19"/>
  <c r="AD1062" i="19"/>
  <c r="AB1062" i="19"/>
  <c r="Z1062" i="19"/>
  <c r="AF1061" i="19"/>
  <c r="AF1062" i="19" s="1"/>
  <c r="X1061" i="19"/>
  <c r="AJ1060" i="19"/>
  <c r="AH1060" i="19"/>
  <c r="AF1059" i="19"/>
  <c r="AF1060" i="19" s="1"/>
  <c r="AJ1058" i="19"/>
  <c r="AH1058" i="19"/>
  <c r="AD1058" i="19"/>
  <c r="AB1058" i="19"/>
  <c r="Z1058" i="19"/>
  <c r="Q1058" i="19"/>
  <c r="Q1059" i="19" s="1"/>
  <c r="O1058" i="19"/>
  <c r="O1059" i="19" s="1"/>
  <c r="M1058" i="19"/>
  <c r="M1059" i="19" s="1"/>
  <c r="K1058" i="19"/>
  <c r="K1059" i="19" s="1"/>
  <c r="AF1057" i="19"/>
  <c r="AF1058" i="19" s="1"/>
  <c r="X1057" i="19"/>
  <c r="O1057" i="19"/>
  <c r="O1032" i="19" s="1"/>
  <c r="AJ1056" i="19"/>
  <c r="AH1056" i="19"/>
  <c r="AD1056" i="19"/>
  <c r="AB1056" i="19"/>
  <c r="Z1056" i="19"/>
  <c r="Q1056" i="19"/>
  <c r="M1056" i="19"/>
  <c r="AF1055" i="19"/>
  <c r="AF1056" i="19" s="1"/>
  <c r="X1055" i="19"/>
  <c r="AJ1054" i="19"/>
  <c r="AH1054" i="19"/>
  <c r="AD1054" i="19"/>
  <c r="AB1054" i="19"/>
  <c r="Z1054" i="19"/>
  <c r="Q1054" i="19"/>
  <c r="M1054" i="19"/>
  <c r="AF1053" i="19"/>
  <c r="AF1054" i="19" s="1"/>
  <c r="X1053" i="19"/>
  <c r="AJ1052" i="19"/>
  <c r="AH1052" i="19"/>
  <c r="AD1052" i="19"/>
  <c r="AB1052" i="19"/>
  <c r="Z1052" i="19"/>
  <c r="Q1052" i="19"/>
  <c r="M1052" i="19"/>
  <c r="AF1051" i="19"/>
  <c r="AF1052" i="19" s="1"/>
  <c r="X1051" i="19"/>
  <c r="AJ1050" i="19"/>
  <c r="AH1050" i="19"/>
  <c r="AD1050" i="19"/>
  <c r="AB1050" i="19"/>
  <c r="Z1050" i="19"/>
  <c r="Q1050" i="19"/>
  <c r="M1050" i="19"/>
  <c r="AF1049" i="19"/>
  <c r="AF1050" i="19" s="1"/>
  <c r="X1049" i="19"/>
  <c r="Q1048" i="19"/>
  <c r="M1048" i="19"/>
  <c r="Q1046" i="19"/>
  <c r="M1046" i="19"/>
  <c r="Q1044" i="19"/>
  <c r="M1044" i="19"/>
  <c r="AD1042" i="19"/>
  <c r="AB1042" i="19"/>
  <c r="Z1042" i="19"/>
  <c r="Q1042" i="19"/>
  <c r="M1042" i="19"/>
  <c r="AD1041" i="19"/>
  <c r="AB1041" i="19"/>
  <c r="Z1041" i="19"/>
  <c r="X1040" i="19"/>
  <c r="Q1040" i="19"/>
  <c r="M1040" i="19"/>
  <c r="AD1039" i="19"/>
  <c r="AB1039" i="19"/>
  <c r="Z1039" i="19"/>
  <c r="X1038" i="19"/>
  <c r="Q1038" i="19"/>
  <c r="M1038" i="19"/>
  <c r="AD1037" i="19"/>
  <c r="AB1037" i="19"/>
  <c r="Z1037" i="19"/>
  <c r="X1036" i="19"/>
  <c r="Q1036" i="19"/>
  <c r="M1036" i="19"/>
  <c r="AD1035" i="19"/>
  <c r="AB1035" i="19"/>
  <c r="Z1035" i="19"/>
  <c r="X1034" i="19"/>
  <c r="Q1034" i="19"/>
  <c r="M1034" i="19"/>
  <c r="AD1033" i="19"/>
  <c r="AB1033" i="19"/>
  <c r="Z1033" i="19"/>
  <c r="X1032" i="19"/>
  <c r="Q1032" i="19"/>
  <c r="M1032" i="19"/>
  <c r="AD1031" i="19"/>
  <c r="AB1031" i="19"/>
  <c r="Z1031" i="19"/>
  <c r="X1030" i="19"/>
  <c r="Q1030" i="19"/>
  <c r="M1030" i="19"/>
  <c r="AD1029" i="19"/>
  <c r="AB1029" i="19"/>
  <c r="Z1029" i="19"/>
  <c r="X1028" i="19"/>
  <c r="Q1028" i="19"/>
  <c r="M1028" i="19"/>
  <c r="AD1027" i="19"/>
  <c r="AB1027" i="19"/>
  <c r="Z1027" i="19"/>
  <c r="X1026" i="19"/>
  <c r="Q1026" i="19"/>
  <c r="M1026" i="19"/>
  <c r="AD1025" i="19"/>
  <c r="AB1025" i="19"/>
  <c r="Z1025" i="19"/>
  <c r="X1024" i="19"/>
  <c r="Q1024" i="19"/>
  <c r="M1024" i="19"/>
  <c r="Q1022" i="19"/>
  <c r="M1022" i="19"/>
  <c r="Q1020" i="19"/>
  <c r="M1020" i="19"/>
  <c r="Q1018" i="19"/>
  <c r="M1018" i="19"/>
  <c r="AD1017" i="19"/>
  <c r="AB1017" i="19"/>
  <c r="Z1017" i="19"/>
  <c r="AD1016" i="19"/>
  <c r="AB1016" i="19"/>
  <c r="Z1016" i="19"/>
  <c r="Q1016" i="19"/>
  <c r="M1016" i="19"/>
  <c r="X1015" i="19"/>
  <c r="AD1014" i="19"/>
  <c r="AB1014" i="19"/>
  <c r="Z1014" i="19"/>
  <c r="Q1014" i="19"/>
  <c r="M1014" i="19"/>
  <c r="X1013" i="19"/>
  <c r="AD1012" i="19"/>
  <c r="AB1012" i="19"/>
  <c r="Z1012" i="19"/>
  <c r="X1011" i="19"/>
  <c r="AD1010" i="19"/>
  <c r="AB1010" i="19"/>
  <c r="Z1010" i="19"/>
  <c r="X1009" i="19"/>
  <c r="AD1008" i="19"/>
  <c r="AB1008" i="19"/>
  <c r="Z1008" i="19"/>
  <c r="Q1008" i="19"/>
  <c r="Q1009" i="19" s="1"/>
  <c r="O1008" i="19"/>
  <c r="O1009" i="19" s="1"/>
  <c r="M1008" i="19"/>
  <c r="M1009" i="19" s="1"/>
  <c r="K1008" i="19"/>
  <c r="K1009" i="19" s="1"/>
  <c r="X1007" i="19"/>
  <c r="K1007" i="19"/>
  <c r="AD1006" i="19"/>
  <c r="AB1006" i="19"/>
  <c r="Z1006" i="19"/>
  <c r="Q1006" i="19"/>
  <c r="M1006" i="19"/>
  <c r="X1005" i="19"/>
  <c r="AD1004" i="19"/>
  <c r="AB1004" i="19"/>
  <c r="Z1004" i="19"/>
  <c r="Q1004" i="19"/>
  <c r="M1004" i="19"/>
  <c r="X1003" i="19"/>
  <c r="AD1002" i="19"/>
  <c r="AB1002" i="19"/>
  <c r="Z1002" i="19"/>
  <c r="Q1002" i="19"/>
  <c r="M1002" i="19"/>
  <c r="X1001" i="19"/>
  <c r="Q1000" i="19"/>
  <c r="M1000" i="19"/>
  <c r="Q998" i="19"/>
  <c r="M998" i="19"/>
  <c r="Q996" i="19"/>
  <c r="M996" i="19"/>
  <c r="Q994" i="19"/>
  <c r="M994" i="19"/>
  <c r="AD993" i="19"/>
  <c r="AB993" i="19"/>
  <c r="Z993" i="19"/>
  <c r="X992" i="19"/>
  <c r="Q992" i="19"/>
  <c r="M992" i="19"/>
  <c r="AD991" i="19"/>
  <c r="AB991" i="19"/>
  <c r="Z991" i="19"/>
  <c r="X990" i="19"/>
  <c r="Q990" i="19"/>
  <c r="M990" i="19"/>
  <c r="AD989" i="19"/>
  <c r="AB989" i="19"/>
  <c r="Z989" i="19"/>
  <c r="X988" i="19"/>
  <c r="Q988" i="19"/>
  <c r="M988" i="19"/>
  <c r="AD987" i="19"/>
  <c r="AB987" i="19"/>
  <c r="Z987" i="19"/>
  <c r="X986" i="19"/>
  <c r="AD985" i="19"/>
  <c r="AB985" i="19"/>
  <c r="Z985" i="19"/>
  <c r="X984" i="19"/>
  <c r="AD983" i="19"/>
  <c r="AB983" i="19"/>
  <c r="Z983" i="19"/>
  <c r="X982" i="19"/>
  <c r="AD981" i="19"/>
  <c r="AB981" i="19"/>
  <c r="Z981" i="19"/>
  <c r="X980" i="19"/>
  <c r="AD979" i="19"/>
  <c r="AB979" i="19"/>
  <c r="Z979" i="19"/>
  <c r="X978" i="19"/>
  <c r="AJ971" i="19"/>
  <c r="AH971" i="19"/>
  <c r="AF971" i="19"/>
  <c r="AD971" i="19"/>
  <c r="AB971" i="19"/>
  <c r="Z971" i="19"/>
  <c r="AJ970" i="19"/>
  <c r="AH970" i="19"/>
  <c r="AF970" i="19"/>
  <c r="AD970" i="19"/>
  <c r="AB970" i="19"/>
  <c r="Z970" i="19"/>
  <c r="X969" i="19"/>
  <c r="AJ968" i="19"/>
  <c r="AH968" i="19"/>
  <c r="AF968" i="19"/>
  <c r="AD968" i="19"/>
  <c r="AB968" i="19"/>
  <c r="Z968" i="19"/>
  <c r="X967" i="19"/>
  <c r="AD966" i="19"/>
  <c r="AB966" i="19"/>
  <c r="Z966" i="19"/>
  <c r="X965" i="19"/>
  <c r="AJ964" i="19"/>
  <c r="AH964" i="19"/>
  <c r="AF964" i="19"/>
  <c r="AD964" i="19"/>
  <c r="AB964" i="19"/>
  <c r="Z964" i="19"/>
  <c r="AL963" i="19"/>
  <c r="X963" i="19"/>
  <c r="AJ962" i="19"/>
  <c r="AH962" i="19"/>
  <c r="AF962" i="19"/>
  <c r="AD962" i="19"/>
  <c r="AB962" i="19"/>
  <c r="Z962" i="19"/>
  <c r="AL961" i="19"/>
  <c r="X961" i="19"/>
  <c r="AJ960" i="19"/>
  <c r="AH960" i="19"/>
  <c r="AF960" i="19"/>
  <c r="AD960" i="19"/>
  <c r="AB960" i="19"/>
  <c r="Z960" i="19"/>
  <c r="AL959" i="19"/>
  <c r="X959" i="19"/>
  <c r="AJ958" i="19"/>
  <c r="AH958" i="19"/>
  <c r="AF958" i="19"/>
  <c r="AD958" i="19"/>
  <c r="AB958" i="19"/>
  <c r="Z958" i="19"/>
  <c r="AL957" i="19"/>
  <c r="AL971" i="19" s="1"/>
  <c r="X957" i="19"/>
  <c r="P950" i="19"/>
  <c r="O950" i="19"/>
  <c r="N950" i="19"/>
  <c r="L950" i="19"/>
  <c r="K950" i="19"/>
  <c r="J950" i="19"/>
  <c r="I950" i="19"/>
  <c r="H950" i="19"/>
  <c r="G950" i="19"/>
  <c r="P949" i="19"/>
  <c r="O949" i="19"/>
  <c r="N949" i="19"/>
  <c r="L949" i="19"/>
  <c r="K949" i="19"/>
  <c r="J949" i="19"/>
  <c r="I949" i="19"/>
  <c r="H949" i="19"/>
  <c r="G949" i="19"/>
  <c r="Q948" i="19"/>
  <c r="M948" i="19"/>
  <c r="F948" i="19"/>
  <c r="P947" i="19"/>
  <c r="O947" i="19"/>
  <c r="N947" i="19"/>
  <c r="L947" i="19"/>
  <c r="K947" i="19"/>
  <c r="J947" i="19"/>
  <c r="I947" i="19"/>
  <c r="H947" i="19"/>
  <c r="G947" i="19"/>
  <c r="Q946" i="19"/>
  <c r="M946" i="19"/>
  <c r="F946" i="19"/>
  <c r="P945" i="19"/>
  <c r="O945" i="19"/>
  <c r="N945" i="19"/>
  <c r="L945" i="19"/>
  <c r="K945" i="19"/>
  <c r="J945" i="19"/>
  <c r="I945" i="19"/>
  <c r="H945" i="19"/>
  <c r="G945" i="19"/>
  <c r="Q944" i="19"/>
  <c r="M944" i="19"/>
  <c r="F944" i="19"/>
  <c r="P943" i="19"/>
  <c r="O943" i="19"/>
  <c r="O951" i="19" s="1"/>
  <c r="N943" i="19"/>
  <c r="L943" i="19"/>
  <c r="K943" i="19"/>
  <c r="J943" i="19"/>
  <c r="I943" i="19"/>
  <c r="H943" i="19"/>
  <c r="G943" i="19"/>
  <c r="G951" i="19" s="1"/>
  <c r="Q942" i="19"/>
  <c r="M942" i="19"/>
  <c r="F942" i="19"/>
  <c r="P934" i="19"/>
  <c r="O934" i="19"/>
  <c r="N934" i="19"/>
  <c r="L934" i="19"/>
  <c r="K934" i="19"/>
  <c r="J934" i="19"/>
  <c r="I934" i="19"/>
  <c r="H934" i="19"/>
  <c r="G934" i="19"/>
  <c r="P932" i="19"/>
  <c r="O932" i="19"/>
  <c r="N932" i="19"/>
  <c r="L932" i="19"/>
  <c r="K932" i="19"/>
  <c r="J932" i="19"/>
  <c r="I932" i="19"/>
  <c r="H932" i="19"/>
  <c r="G932" i="19"/>
  <c r="Q931" i="19"/>
  <c r="M931" i="19"/>
  <c r="F931" i="19"/>
  <c r="P930" i="19"/>
  <c r="O930" i="19"/>
  <c r="N930" i="19"/>
  <c r="L930" i="19"/>
  <c r="K930" i="19"/>
  <c r="J930" i="19"/>
  <c r="I930" i="19"/>
  <c r="H930" i="19"/>
  <c r="G930" i="19"/>
  <c r="Q929" i="19"/>
  <c r="M929" i="19"/>
  <c r="F929" i="19"/>
  <c r="P928" i="19"/>
  <c r="O928" i="19"/>
  <c r="N928" i="19"/>
  <c r="L928" i="19"/>
  <c r="K928" i="19"/>
  <c r="J928" i="19"/>
  <c r="I928" i="19"/>
  <c r="H928" i="19"/>
  <c r="G928" i="19"/>
  <c r="Q927" i="19"/>
  <c r="M927" i="19"/>
  <c r="F927" i="19"/>
  <c r="P926" i="19"/>
  <c r="O926" i="19"/>
  <c r="N926" i="19"/>
  <c r="L926" i="19"/>
  <c r="K926" i="19"/>
  <c r="J926" i="19"/>
  <c r="I926" i="19"/>
  <c r="H926" i="19"/>
  <c r="G926" i="19"/>
  <c r="Q925" i="19"/>
  <c r="M925" i="19"/>
  <c r="F925" i="19"/>
  <c r="P924" i="19"/>
  <c r="P935" i="19" s="1"/>
  <c r="O924" i="19"/>
  <c r="O935" i="19" s="1"/>
  <c r="N924" i="19"/>
  <c r="L924" i="19"/>
  <c r="K924" i="19"/>
  <c r="K935" i="19" s="1"/>
  <c r="J924" i="19"/>
  <c r="J935" i="19" s="1"/>
  <c r="I924" i="19"/>
  <c r="H924" i="19"/>
  <c r="H935" i="19" s="1"/>
  <c r="G924" i="19"/>
  <c r="G935" i="19" s="1"/>
  <c r="Q923" i="19"/>
  <c r="M923" i="19"/>
  <c r="F923" i="19"/>
  <c r="AI915" i="19"/>
  <c r="AH915" i="19"/>
  <c r="AG915" i="19"/>
  <c r="AF915" i="19"/>
  <c r="AE915" i="19"/>
  <c r="AD915" i="19"/>
  <c r="AB915" i="19"/>
  <c r="AA915" i="19"/>
  <c r="Z915" i="19"/>
  <c r="AI914" i="19"/>
  <c r="AH914" i="19"/>
  <c r="AG914" i="19"/>
  <c r="AF914" i="19"/>
  <c r="AE914" i="19"/>
  <c r="AD914" i="19"/>
  <c r="AB914" i="19"/>
  <c r="AA914" i="19"/>
  <c r="Z914" i="19"/>
  <c r="AJ913" i="19"/>
  <c r="AC913" i="19"/>
  <c r="Y913" i="19"/>
  <c r="AJ912" i="19"/>
  <c r="AI912" i="19"/>
  <c r="AH912" i="19"/>
  <c r="AG912" i="19"/>
  <c r="AF912" i="19"/>
  <c r="AE912" i="19"/>
  <c r="AC912" i="19"/>
  <c r="AB912" i="19"/>
  <c r="AA912" i="19"/>
  <c r="AK911" i="19"/>
  <c r="AD911" i="19"/>
  <c r="Z911" i="19"/>
  <c r="AJ910" i="19"/>
  <c r="AI910" i="19"/>
  <c r="AH910" i="19"/>
  <c r="AG910" i="19"/>
  <c r="AF910" i="19"/>
  <c r="AE910" i="19"/>
  <c r="AC910" i="19"/>
  <c r="AB910" i="19"/>
  <c r="AA910" i="19"/>
  <c r="AK909" i="19"/>
  <c r="AD909" i="19"/>
  <c r="Z909" i="19"/>
  <c r="AJ908" i="19"/>
  <c r="AI908" i="19"/>
  <c r="AH908" i="19"/>
  <c r="AG908" i="19"/>
  <c r="AF908" i="19"/>
  <c r="AE908" i="19"/>
  <c r="AC908" i="19"/>
  <c r="AB908" i="19"/>
  <c r="AA908" i="19"/>
  <c r="AK907" i="19"/>
  <c r="AD907" i="19"/>
  <c r="Z907" i="19"/>
  <c r="AJ906" i="19"/>
  <c r="AI906" i="19"/>
  <c r="AH906" i="19"/>
  <c r="AG906" i="19"/>
  <c r="AF906" i="19"/>
  <c r="AE906" i="19"/>
  <c r="AC906" i="19"/>
  <c r="AB906" i="19"/>
  <c r="AA906" i="19"/>
  <c r="AK905" i="19"/>
  <c r="AD905" i="19"/>
  <c r="Z905" i="19"/>
  <c r="AJ904" i="19"/>
  <c r="AI904" i="19"/>
  <c r="AH904" i="19"/>
  <c r="AG916" i="19" s="1"/>
  <c r="AG904" i="19"/>
  <c r="AF904" i="19"/>
  <c r="AE904" i="19"/>
  <c r="AC904" i="19"/>
  <c r="AB916" i="19" s="1"/>
  <c r="AB904" i="19"/>
  <c r="AA904" i="19"/>
  <c r="AK903" i="19"/>
  <c r="AD903" i="19"/>
  <c r="AD904" i="19" s="1"/>
  <c r="Z903" i="19"/>
  <c r="O852" i="19"/>
  <c r="N852" i="19"/>
  <c r="M852" i="19"/>
  <c r="O851" i="19"/>
  <c r="N851" i="19"/>
  <c r="M851" i="19"/>
  <c r="L850" i="19"/>
  <c r="H848" i="19"/>
  <c r="O847" i="19"/>
  <c r="N847" i="19"/>
  <c r="M847" i="19"/>
  <c r="L846" i="19"/>
  <c r="H846" i="19"/>
  <c r="O845" i="19"/>
  <c r="N845" i="19"/>
  <c r="M845" i="19"/>
  <c r="L844" i="19"/>
  <c r="H844" i="19"/>
  <c r="H842" i="19"/>
  <c r="O841" i="19"/>
  <c r="N841" i="19"/>
  <c r="M841" i="19"/>
  <c r="L840" i="19"/>
  <c r="H840" i="19"/>
  <c r="O839" i="19"/>
  <c r="N839" i="19"/>
  <c r="M839" i="19"/>
  <c r="L838" i="19"/>
  <c r="H838" i="19"/>
  <c r="O837" i="19"/>
  <c r="N837" i="19"/>
  <c r="M837" i="19"/>
  <c r="L836" i="19"/>
  <c r="H836" i="19"/>
  <c r="O835" i="19"/>
  <c r="N835" i="19"/>
  <c r="M835" i="19"/>
  <c r="L834" i="19"/>
  <c r="H834" i="19"/>
  <c r="O797" i="19"/>
  <c r="N797" i="19"/>
  <c r="M797" i="19"/>
  <c r="O796" i="19"/>
  <c r="N796" i="19"/>
  <c r="M796" i="19"/>
  <c r="L795" i="19"/>
  <c r="H793" i="19"/>
  <c r="O792" i="19"/>
  <c r="N792" i="19"/>
  <c r="M792" i="19"/>
  <c r="L791" i="19"/>
  <c r="H791" i="19"/>
  <c r="O790" i="19"/>
  <c r="N790" i="19"/>
  <c r="M790" i="19"/>
  <c r="L789" i="19"/>
  <c r="H789" i="19"/>
  <c r="O788" i="19"/>
  <c r="N788" i="19"/>
  <c r="M788" i="19"/>
  <c r="L787" i="19"/>
  <c r="H787" i="19"/>
  <c r="O786" i="19"/>
  <c r="N786" i="19"/>
  <c r="M786" i="19"/>
  <c r="L785" i="19"/>
  <c r="H785" i="19"/>
  <c r="O784" i="19"/>
  <c r="N784" i="19"/>
  <c r="M784" i="19"/>
  <c r="L783" i="19"/>
  <c r="H783" i="19"/>
  <c r="O782" i="19"/>
  <c r="N782" i="19"/>
  <c r="M782" i="19"/>
  <c r="L781" i="19"/>
  <c r="H781" i="19"/>
  <c r="H779" i="19"/>
  <c r="O778" i="19"/>
  <c r="N778" i="19"/>
  <c r="M778" i="19"/>
  <c r="L777" i="19"/>
  <c r="H777" i="19"/>
  <c r="O747" i="19"/>
  <c r="N747" i="19"/>
  <c r="M747" i="19"/>
  <c r="O746" i="19"/>
  <c r="N746" i="19"/>
  <c r="M746" i="19"/>
  <c r="L745" i="19"/>
  <c r="H743" i="19"/>
  <c r="O742" i="19"/>
  <c r="N742" i="19"/>
  <c r="M742" i="19"/>
  <c r="L741" i="19"/>
  <c r="H741" i="19"/>
  <c r="O740" i="19"/>
  <c r="N740" i="19"/>
  <c r="M740" i="19"/>
  <c r="L739" i="19"/>
  <c r="H739" i="19"/>
  <c r="O738" i="19"/>
  <c r="N738" i="19"/>
  <c r="M738" i="19"/>
  <c r="L737" i="19"/>
  <c r="H737" i="19"/>
  <c r="O736" i="19"/>
  <c r="N736" i="19"/>
  <c r="M736" i="19"/>
  <c r="L735" i="19"/>
  <c r="H735" i="19"/>
  <c r="O734" i="19"/>
  <c r="N734" i="19"/>
  <c r="M734" i="19"/>
  <c r="L733" i="19"/>
  <c r="H733" i="19"/>
  <c r="O732" i="19"/>
  <c r="N732" i="19"/>
  <c r="M732" i="19"/>
  <c r="L731" i="19"/>
  <c r="H731" i="19"/>
  <c r="O702" i="19"/>
  <c r="N702" i="19"/>
  <c r="M702" i="19"/>
  <c r="O701" i="19"/>
  <c r="N701" i="19"/>
  <c r="M701" i="19"/>
  <c r="L700" i="19"/>
  <c r="H698" i="19"/>
  <c r="O697" i="19"/>
  <c r="N697" i="19"/>
  <c r="M697" i="19"/>
  <c r="L696" i="19"/>
  <c r="H696" i="19"/>
  <c r="O695" i="19"/>
  <c r="N695" i="19"/>
  <c r="M695" i="19"/>
  <c r="L694" i="19"/>
  <c r="H694" i="19"/>
  <c r="O693" i="19"/>
  <c r="N693" i="19"/>
  <c r="M693" i="19"/>
  <c r="L692" i="19"/>
  <c r="H692" i="19"/>
  <c r="O691" i="19"/>
  <c r="N691" i="19"/>
  <c r="M691" i="19"/>
  <c r="AA690" i="19"/>
  <c r="Z690" i="19"/>
  <c r="Y690" i="19"/>
  <c r="L690" i="19"/>
  <c r="H690" i="19"/>
  <c r="AA689" i="19"/>
  <c r="Z689" i="19"/>
  <c r="Y689" i="19"/>
  <c r="O689" i="19"/>
  <c r="N689" i="19"/>
  <c r="M689" i="19"/>
  <c r="X688" i="19"/>
  <c r="L688" i="19"/>
  <c r="H688" i="19"/>
  <c r="AA687" i="19"/>
  <c r="Z687" i="19"/>
  <c r="Y687" i="19"/>
  <c r="O687" i="19"/>
  <c r="N687" i="19"/>
  <c r="M687" i="19"/>
  <c r="X686" i="19"/>
  <c r="L686" i="19"/>
  <c r="H686" i="19"/>
  <c r="AA685" i="19"/>
  <c r="Z685" i="19"/>
  <c r="Y685" i="19"/>
  <c r="X684" i="19"/>
  <c r="H684" i="19"/>
  <c r="AA683" i="19"/>
  <c r="Z683" i="19"/>
  <c r="Y683" i="19"/>
  <c r="O683" i="19"/>
  <c r="N683" i="19"/>
  <c r="M683" i="19"/>
  <c r="X682" i="19"/>
  <c r="L682" i="19"/>
  <c r="H682" i="19"/>
  <c r="AA681" i="19"/>
  <c r="Z681" i="19"/>
  <c r="Y681" i="19"/>
  <c r="X680" i="19"/>
  <c r="AA679" i="19"/>
  <c r="Z679" i="19"/>
  <c r="Y679" i="19"/>
  <c r="X678" i="19"/>
  <c r="F671" i="19"/>
  <c r="F669" i="19"/>
  <c r="F667" i="19"/>
  <c r="F665" i="19"/>
  <c r="F663" i="19"/>
  <c r="AG655" i="19"/>
  <c r="AF655" i="19"/>
  <c r="AE655" i="19"/>
  <c r="AG652" i="19"/>
  <c r="AF652" i="19"/>
  <c r="AD651" i="19"/>
  <c r="AD652" i="19" s="1"/>
  <c r="G651" i="19"/>
  <c r="AG650" i="19"/>
  <c r="AF650" i="19"/>
  <c r="AE650" i="19"/>
  <c r="AD649" i="19"/>
  <c r="AD650" i="19" s="1"/>
  <c r="G649" i="19"/>
  <c r="AG648" i="19"/>
  <c r="AF648" i="19"/>
  <c r="AE648" i="19"/>
  <c r="AD647" i="19"/>
  <c r="AD648" i="19" s="1"/>
  <c r="G647" i="19"/>
  <c r="AG646" i="19"/>
  <c r="AF646" i="19"/>
  <c r="AE646" i="19"/>
  <c r="AD645" i="19"/>
  <c r="AD646" i="19" s="1"/>
  <c r="G645" i="19"/>
  <c r="AG654" i="19"/>
  <c r="AF654" i="19"/>
  <c r="AE654" i="19"/>
  <c r="AD653" i="19"/>
  <c r="AD654" i="19" s="1"/>
  <c r="G653" i="19"/>
  <c r="AG644" i="19"/>
  <c r="AF644" i="19"/>
  <c r="AE644" i="19"/>
  <c r="AD643" i="19"/>
  <c r="AD644" i="19" s="1"/>
  <c r="G643" i="19"/>
  <c r="AG642" i="19"/>
  <c r="AF642" i="19"/>
  <c r="AE642" i="19"/>
  <c r="AD641" i="19"/>
  <c r="AD642" i="19" s="1"/>
  <c r="G641" i="19"/>
  <c r="AG640" i="19"/>
  <c r="AF640" i="19"/>
  <c r="AE640" i="19"/>
  <c r="AD639" i="19"/>
  <c r="AG638" i="19"/>
  <c r="AF638" i="19"/>
  <c r="AE638" i="19"/>
  <c r="AD637" i="19"/>
  <c r="AD638" i="19" s="1"/>
  <c r="G637" i="19"/>
  <c r="F627" i="19"/>
  <c r="F625" i="19"/>
  <c r="J597" i="19"/>
  <c r="F597" i="19"/>
  <c r="J593" i="19"/>
  <c r="F593" i="19"/>
  <c r="J591" i="19"/>
  <c r="F591" i="19"/>
  <c r="F581" i="19"/>
  <c r="F579" i="19"/>
  <c r="F577" i="19"/>
  <c r="F575" i="19"/>
  <c r="F565" i="19"/>
  <c r="F563" i="19"/>
  <c r="F561" i="19"/>
  <c r="F559" i="19"/>
  <c r="F549" i="19"/>
  <c r="F547" i="19"/>
  <c r="F545" i="19"/>
  <c r="F543" i="19"/>
  <c r="F533" i="19"/>
  <c r="F531" i="19"/>
  <c r="F529" i="19"/>
  <c r="F527" i="19"/>
  <c r="F517" i="19"/>
  <c r="F515" i="19"/>
  <c r="F513" i="19"/>
  <c r="F511" i="19"/>
  <c r="F501" i="19"/>
  <c r="F499" i="19"/>
  <c r="F497" i="19"/>
  <c r="F495" i="19"/>
  <c r="F485" i="19"/>
  <c r="F483" i="19"/>
  <c r="F481" i="19"/>
  <c r="F479" i="19"/>
  <c r="F468" i="19"/>
  <c r="F466" i="19"/>
  <c r="F464" i="19"/>
  <c r="F462" i="19"/>
  <c r="F452" i="19"/>
  <c r="F450" i="19"/>
  <c r="F448" i="19"/>
  <c r="F446" i="19"/>
  <c r="F444" i="19"/>
  <c r="G434" i="19"/>
  <c r="G432" i="19"/>
  <c r="G430" i="19"/>
  <c r="G428" i="19"/>
  <c r="G426" i="19"/>
  <c r="G424" i="19"/>
  <c r="G422" i="19"/>
  <c r="G420" i="19"/>
  <c r="F410" i="19"/>
  <c r="F408" i="19"/>
  <c r="F406" i="19"/>
  <c r="F404" i="19"/>
  <c r="F402" i="19"/>
  <c r="F400" i="19"/>
  <c r="F388" i="19"/>
  <c r="F386" i="19"/>
  <c r="J373" i="19"/>
  <c r="I373" i="19"/>
  <c r="H373" i="19"/>
  <c r="J372" i="19"/>
  <c r="I372" i="19"/>
  <c r="H372" i="19"/>
  <c r="G371" i="19"/>
  <c r="J370" i="19"/>
  <c r="I370" i="19"/>
  <c r="H370" i="19"/>
  <c r="G369" i="19"/>
  <c r="J368" i="19"/>
  <c r="I368" i="19"/>
  <c r="H368" i="19"/>
  <c r="G367" i="19"/>
  <c r="J366" i="19"/>
  <c r="I366" i="19"/>
  <c r="H366" i="19"/>
  <c r="G365" i="19"/>
  <c r="J364" i="19"/>
  <c r="I364" i="19"/>
  <c r="H364" i="19"/>
  <c r="G363" i="19"/>
  <c r="J362" i="19"/>
  <c r="I362" i="19"/>
  <c r="H362" i="19"/>
  <c r="G361" i="19"/>
  <c r="J360" i="19"/>
  <c r="I360" i="19"/>
  <c r="H360" i="19"/>
  <c r="G359" i="19"/>
  <c r="J358" i="19"/>
  <c r="I358" i="19"/>
  <c r="H358" i="19"/>
  <c r="G357" i="19"/>
  <c r="P332" i="19"/>
  <c r="O332" i="19"/>
  <c r="N332" i="19"/>
  <c r="M332" i="19"/>
  <c r="L332" i="19"/>
  <c r="K332" i="19"/>
  <c r="P331" i="19"/>
  <c r="O331" i="19"/>
  <c r="N331" i="19"/>
  <c r="M331" i="19"/>
  <c r="L331" i="19"/>
  <c r="K331" i="19"/>
  <c r="Q330" i="19"/>
  <c r="J330" i="19"/>
  <c r="P329" i="19"/>
  <c r="O329" i="19"/>
  <c r="N329" i="19"/>
  <c r="M329" i="19"/>
  <c r="L329" i="19"/>
  <c r="K329" i="19"/>
  <c r="Q328" i="19"/>
  <c r="J328" i="19"/>
  <c r="F328" i="19"/>
  <c r="P327" i="19"/>
  <c r="O327" i="19"/>
  <c r="N327" i="19"/>
  <c r="M327" i="19"/>
  <c r="L327" i="19"/>
  <c r="K327" i="19"/>
  <c r="Q326" i="19"/>
  <c r="J326" i="19"/>
  <c r="F326" i="19"/>
  <c r="P325" i="19"/>
  <c r="O325" i="19"/>
  <c r="N325" i="19"/>
  <c r="M325" i="19"/>
  <c r="L325" i="19"/>
  <c r="K325" i="19"/>
  <c r="Q324" i="19"/>
  <c r="J324" i="19"/>
  <c r="F324" i="19"/>
  <c r="P323" i="19"/>
  <c r="O323" i="19"/>
  <c r="N323" i="19"/>
  <c r="M323" i="19"/>
  <c r="L323" i="19"/>
  <c r="K323" i="19"/>
  <c r="Q322" i="19"/>
  <c r="J322" i="19"/>
  <c r="F322" i="19"/>
  <c r="F311" i="19"/>
  <c r="F309" i="19"/>
  <c r="F307" i="19"/>
  <c r="R280" i="19"/>
  <c r="Q280" i="19"/>
  <c r="P280" i="19"/>
  <c r="N280" i="19"/>
  <c r="M280" i="19"/>
  <c r="L280" i="19"/>
  <c r="R279" i="19"/>
  <c r="Q279" i="19"/>
  <c r="P279" i="19"/>
  <c r="N279" i="19"/>
  <c r="M279" i="19"/>
  <c r="L279" i="19"/>
  <c r="O278" i="19"/>
  <c r="K278" i="19"/>
  <c r="R277" i="19"/>
  <c r="Q277" i="19"/>
  <c r="P277" i="19"/>
  <c r="N277" i="19"/>
  <c r="M277" i="19"/>
  <c r="L277" i="19"/>
  <c r="O276" i="19"/>
  <c r="K276" i="19"/>
  <c r="G276" i="19"/>
  <c r="R275" i="19"/>
  <c r="Q275" i="19"/>
  <c r="P275" i="19"/>
  <c r="N275" i="19"/>
  <c r="M275" i="19"/>
  <c r="L275" i="19"/>
  <c r="O274" i="19"/>
  <c r="K274" i="19"/>
  <c r="G274" i="19"/>
  <c r="R273" i="19"/>
  <c r="Q273" i="19"/>
  <c r="P273" i="19"/>
  <c r="N273" i="19"/>
  <c r="M273" i="19"/>
  <c r="L273" i="19"/>
  <c r="O272" i="19"/>
  <c r="K272" i="19"/>
  <c r="G272" i="19"/>
  <c r="R271" i="19"/>
  <c r="Q271" i="19"/>
  <c r="P271" i="19"/>
  <c r="N271" i="19"/>
  <c r="M271" i="19"/>
  <c r="L271" i="19"/>
  <c r="O270" i="19"/>
  <c r="K270" i="19"/>
  <c r="G270" i="19"/>
  <c r="N269" i="19"/>
  <c r="M269" i="19"/>
  <c r="L269" i="19"/>
  <c r="K268" i="19"/>
  <c r="G268" i="19"/>
  <c r="R267" i="19"/>
  <c r="Q267" i="19"/>
  <c r="P267" i="19"/>
  <c r="N267" i="19"/>
  <c r="M267" i="19"/>
  <c r="L267" i="19"/>
  <c r="O266" i="19"/>
  <c r="K266" i="19"/>
  <c r="G266" i="19"/>
  <c r="F256" i="19"/>
  <c r="F254" i="19"/>
  <c r="P247" i="19"/>
  <c r="O247" i="19"/>
  <c r="N247" i="19"/>
  <c r="M247" i="19"/>
  <c r="L247" i="19"/>
  <c r="K247" i="19"/>
  <c r="P246" i="19"/>
  <c r="O246" i="19"/>
  <c r="N246" i="19"/>
  <c r="M246" i="19"/>
  <c r="L246" i="19"/>
  <c r="K246" i="19"/>
  <c r="Q245" i="19"/>
  <c r="J245" i="19"/>
  <c r="P244" i="19"/>
  <c r="O244" i="19"/>
  <c r="N244" i="19"/>
  <c r="M244" i="19"/>
  <c r="L244" i="19"/>
  <c r="K244" i="19"/>
  <c r="Q243" i="19"/>
  <c r="J243" i="19"/>
  <c r="F243" i="19"/>
  <c r="P242" i="19"/>
  <c r="O242" i="19"/>
  <c r="N242" i="19"/>
  <c r="M242" i="19"/>
  <c r="L242" i="19"/>
  <c r="K242" i="19"/>
  <c r="Q241" i="19"/>
  <c r="J241" i="19"/>
  <c r="F241" i="19"/>
  <c r="F232" i="19"/>
  <c r="F230" i="19"/>
  <c r="F228" i="19"/>
  <c r="F226" i="19"/>
  <c r="F224" i="19"/>
  <c r="P217" i="19"/>
  <c r="O217" i="19"/>
  <c r="N217" i="19"/>
  <c r="M217" i="19"/>
  <c r="L217" i="19"/>
  <c r="K217" i="19"/>
  <c r="P216" i="19"/>
  <c r="O216" i="19"/>
  <c r="N216" i="19"/>
  <c r="M216" i="19"/>
  <c r="L216" i="19"/>
  <c r="K216" i="19"/>
  <c r="Q215" i="19"/>
  <c r="J215" i="19"/>
  <c r="M214" i="19"/>
  <c r="L214" i="19"/>
  <c r="K214" i="19"/>
  <c r="J213" i="19"/>
  <c r="F213" i="19"/>
  <c r="M212" i="19"/>
  <c r="L212" i="19"/>
  <c r="K212" i="19"/>
  <c r="J211" i="19"/>
  <c r="F211" i="19"/>
  <c r="P210" i="19"/>
  <c r="O210" i="19"/>
  <c r="N210" i="19"/>
  <c r="Q209" i="19"/>
  <c r="P208" i="19"/>
  <c r="O208" i="19"/>
  <c r="N208" i="19"/>
  <c r="M208" i="19"/>
  <c r="L208" i="19"/>
  <c r="K208" i="19"/>
  <c r="Q207" i="19"/>
  <c r="J207" i="19"/>
  <c r="F207" i="19"/>
  <c r="P206" i="19"/>
  <c r="O206" i="19"/>
  <c r="N206" i="19"/>
  <c r="M206" i="19"/>
  <c r="L206" i="19"/>
  <c r="Q205" i="19"/>
  <c r="J205" i="19"/>
  <c r="F205" i="19"/>
  <c r="F196" i="19"/>
  <c r="F194" i="19"/>
  <c r="F192" i="19"/>
  <c r="P185" i="19"/>
  <c r="O185" i="19"/>
  <c r="N185" i="19"/>
  <c r="M185" i="19"/>
  <c r="L185" i="19"/>
  <c r="K185" i="19"/>
  <c r="P184" i="19"/>
  <c r="O184" i="19"/>
  <c r="N184" i="19"/>
  <c r="M184" i="19"/>
  <c r="L184" i="19"/>
  <c r="K184" i="19"/>
  <c r="Q183" i="19"/>
  <c r="J183" i="19"/>
  <c r="P182" i="19"/>
  <c r="O182" i="19"/>
  <c r="N182" i="19"/>
  <c r="M182" i="19"/>
  <c r="L182" i="19"/>
  <c r="K182" i="19"/>
  <c r="Q181" i="19"/>
  <c r="J181" i="19"/>
  <c r="F181" i="19"/>
  <c r="P180" i="19"/>
  <c r="O180" i="19"/>
  <c r="N180" i="19"/>
  <c r="M180" i="19"/>
  <c r="L180" i="19"/>
  <c r="K180" i="19"/>
  <c r="Q179" i="19"/>
  <c r="J179" i="19"/>
  <c r="F179" i="19"/>
  <c r="P178" i="19"/>
  <c r="O178" i="19"/>
  <c r="N178" i="19"/>
  <c r="M178" i="19"/>
  <c r="L178" i="19"/>
  <c r="K178" i="19"/>
  <c r="Q177" i="19"/>
  <c r="J177" i="19"/>
  <c r="F177" i="19"/>
  <c r="P176" i="19"/>
  <c r="O176" i="19"/>
  <c r="N176" i="19"/>
  <c r="M176" i="19"/>
  <c r="L176" i="19"/>
  <c r="K176" i="19"/>
  <c r="Q175" i="19"/>
  <c r="J175" i="19"/>
  <c r="F175" i="19"/>
  <c r="P174" i="19"/>
  <c r="O174" i="19"/>
  <c r="N174" i="19"/>
  <c r="M174" i="19"/>
  <c r="L174" i="19"/>
  <c r="K174" i="19"/>
  <c r="Q173" i="19"/>
  <c r="J173" i="19"/>
  <c r="F173" i="19"/>
  <c r="P172" i="19"/>
  <c r="O172" i="19"/>
  <c r="N172" i="19"/>
  <c r="M172" i="19"/>
  <c r="L172" i="19"/>
  <c r="K172" i="19"/>
  <c r="Q171" i="19"/>
  <c r="J171" i="19"/>
  <c r="F171" i="19"/>
  <c r="P164" i="19"/>
  <c r="O164" i="19"/>
  <c r="N164" i="19"/>
  <c r="M164" i="19"/>
  <c r="L164" i="19"/>
  <c r="K164" i="19"/>
  <c r="P163" i="19"/>
  <c r="O163" i="19"/>
  <c r="N163" i="19"/>
  <c r="M163" i="19"/>
  <c r="L163" i="19"/>
  <c r="K163" i="19"/>
  <c r="Q162" i="19"/>
  <c r="J162" i="19"/>
  <c r="P161" i="19"/>
  <c r="O161" i="19"/>
  <c r="N161" i="19"/>
  <c r="M161" i="19"/>
  <c r="L161" i="19"/>
  <c r="K161" i="19"/>
  <c r="Q160" i="19"/>
  <c r="J160" i="19"/>
  <c r="F160" i="19"/>
  <c r="P159" i="19"/>
  <c r="O159" i="19"/>
  <c r="N159" i="19"/>
  <c r="M159" i="19"/>
  <c r="L159" i="19"/>
  <c r="Q158" i="19"/>
  <c r="J158" i="19"/>
  <c r="F158" i="19"/>
  <c r="P157" i="19"/>
  <c r="O157" i="19"/>
  <c r="N157" i="19"/>
  <c r="M157" i="19"/>
  <c r="L157" i="19"/>
  <c r="K157" i="19"/>
  <c r="Q156" i="19"/>
  <c r="J156" i="19"/>
  <c r="F156" i="19"/>
  <c r="P155" i="19"/>
  <c r="O155" i="19"/>
  <c r="N155" i="19"/>
  <c r="M155" i="19"/>
  <c r="L155" i="19"/>
  <c r="K155" i="19"/>
  <c r="Q154" i="19"/>
  <c r="J154" i="19"/>
  <c r="F154" i="19"/>
  <c r="P153" i="19"/>
  <c r="O153" i="19"/>
  <c r="N153" i="19"/>
  <c r="M153" i="19"/>
  <c r="L153" i="19"/>
  <c r="K153" i="19"/>
  <c r="Q152" i="19"/>
  <c r="J152" i="19"/>
  <c r="F152" i="19"/>
  <c r="P151" i="19"/>
  <c r="O151" i="19"/>
  <c r="N151" i="19"/>
  <c r="M151" i="19"/>
  <c r="L151" i="19"/>
  <c r="K151" i="19"/>
  <c r="Q150" i="19"/>
  <c r="J150" i="19"/>
  <c r="F150" i="19"/>
  <c r="P149" i="19"/>
  <c r="O149" i="19"/>
  <c r="N149" i="19"/>
  <c r="M149" i="19"/>
  <c r="L149" i="19"/>
  <c r="Q148" i="19"/>
  <c r="J148" i="19"/>
  <c r="F148" i="19"/>
  <c r="P147" i="19"/>
  <c r="O147" i="19"/>
  <c r="N147" i="19"/>
  <c r="M147" i="19"/>
  <c r="L147" i="19"/>
  <c r="K147" i="19"/>
  <c r="Q146" i="19"/>
  <c r="J146" i="19"/>
  <c r="F146" i="19"/>
  <c r="P145" i="19"/>
  <c r="O145" i="19"/>
  <c r="N145" i="19"/>
  <c r="L145" i="19"/>
  <c r="Q144" i="19"/>
  <c r="J144" i="19"/>
  <c r="F144" i="19"/>
  <c r="P137" i="19"/>
  <c r="O137" i="19"/>
  <c r="N137" i="19"/>
  <c r="M137" i="19"/>
  <c r="L137" i="19"/>
  <c r="K137" i="19"/>
  <c r="P136" i="19"/>
  <c r="O136" i="19"/>
  <c r="N136" i="19"/>
  <c r="M136" i="19"/>
  <c r="L136" i="19"/>
  <c r="K136" i="19"/>
  <c r="Q135" i="19"/>
  <c r="J135" i="19"/>
  <c r="P134" i="19"/>
  <c r="O134" i="19"/>
  <c r="N134" i="19"/>
  <c r="M134" i="19"/>
  <c r="L134" i="19"/>
  <c r="K134" i="19"/>
  <c r="Q133" i="19"/>
  <c r="J133" i="19"/>
  <c r="F133" i="19"/>
  <c r="P132" i="19"/>
  <c r="O132" i="19"/>
  <c r="N132" i="19"/>
  <c r="M132" i="19"/>
  <c r="L132" i="19"/>
  <c r="K132" i="19"/>
  <c r="Q131" i="19"/>
  <c r="J131" i="19"/>
  <c r="F131" i="19"/>
  <c r="P130" i="19"/>
  <c r="O130" i="19"/>
  <c r="N130" i="19"/>
  <c r="M130" i="19"/>
  <c r="L130" i="19"/>
  <c r="K130" i="19"/>
  <c r="Q129" i="19"/>
  <c r="J129" i="19"/>
  <c r="F129" i="19"/>
  <c r="P128" i="19"/>
  <c r="O128" i="19"/>
  <c r="N128" i="19"/>
  <c r="M128" i="19"/>
  <c r="L128" i="19"/>
  <c r="K128" i="19"/>
  <c r="Q127" i="19"/>
  <c r="J127" i="19"/>
  <c r="F127" i="19"/>
  <c r="P126" i="19"/>
  <c r="O126" i="19"/>
  <c r="N126" i="19"/>
  <c r="M126" i="19"/>
  <c r="L126" i="19"/>
  <c r="K126" i="19"/>
  <c r="Q125" i="19"/>
  <c r="J125" i="19"/>
  <c r="F125" i="19"/>
  <c r="P124" i="19"/>
  <c r="O124" i="19"/>
  <c r="N124" i="19"/>
  <c r="M124" i="19"/>
  <c r="L124" i="19"/>
  <c r="K124" i="19"/>
  <c r="Q123" i="19"/>
  <c r="J123" i="19"/>
  <c r="F123" i="19"/>
  <c r="P122" i="19"/>
  <c r="O122" i="19"/>
  <c r="N122" i="19"/>
  <c r="M122" i="19"/>
  <c r="L122" i="19"/>
  <c r="K122" i="19"/>
  <c r="Q121" i="19"/>
  <c r="J121" i="19"/>
  <c r="F121" i="19"/>
  <c r="P120" i="19"/>
  <c r="O120" i="19"/>
  <c r="N120" i="19"/>
  <c r="M120" i="19"/>
  <c r="L120" i="19"/>
  <c r="K120" i="19"/>
  <c r="Q119" i="19"/>
  <c r="J119" i="19"/>
  <c r="F119" i="19"/>
  <c r="P118" i="19"/>
  <c r="O118" i="19"/>
  <c r="N118" i="19"/>
  <c r="M118" i="19"/>
  <c r="L118" i="19"/>
  <c r="K118" i="19"/>
  <c r="Q117" i="19"/>
  <c r="J117" i="19"/>
  <c r="F117" i="19"/>
  <c r="Q108" i="19"/>
  <c r="J108" i="19"/>
  <c r="P106" i="19"/>
  <c r="O106" i="19"/>
  <c r="N106" i="19"/>
  <c r="J106" i="19"/>
  <c r="F106" i="19"/>
  <c r="P105" i="19"/>
  <c r="O105" i="19"/>
  <c r="N105" i="19"/>
  <c r="M105" i="19"/>
  <c r="L105" i="19"/>
  <c r="K105" i="19"/>
  <c r="Q104" i="19"/>
  <c r="J104" i="19"/>
  <c r="P103" i="19"/>
  <c r="O103" i="19"/>
  <c r="N103" i="19"/>
  <c r="M103" i="19"/>
  <c r="L103" i="19"/>
  <c r="K103" i="19"/>
  <c r="Q102" i="19"/>
  <c r="J102" i="19"/>
  <c r="F102" i="19"/>
  <c r="P101" i="19"/>
  <c r="O101" i="19"/>
  <c r="N101" i="19"/>
  <c r="M101" i="19"/>
  <c r="K101" i="19"/>
  <c r="Q100" i="19"/>
  <c r="J100" i="19"/>
  <c r="F100" i="19"/>
  <c r="P99" i="19"/>
  <c r="O99" i="19"/>
  <c r="N99" i="19"/>
  <c r="M99" i="19"/>
  <c r="L99" i="19"/>
  <c r="Q98" i="19"/>
  <c r="J98" i="19"/>
  <c r="F98" i="19"/>
  <c r="F96" i="19" s="1"/>
  <c r="P96" i="19"/>
  <c r="O96" i="19"/>
  <c r="N96" i="19"/>
  <c r="M96" i="19"/>
  <c r="L96" i="19"/>
  <c r="K96" i="19"/>
  <c r="K110" i="19" s="1"/>
  <c r="J87" i="19"/>
  <c r="J85" i="19"/>
  <c r="M84" i="19"/>
  <c r="L84" i="19"/>
  <c r="K84" i="19"/>
  <c r="J83" i="19"/>
  <c r="Q82" i="19"/>
  <c r="P82" i="19"/>
  <c r="O82" i="19"/>
  <c r="N82" i="19"/>
  <c r="M82" i="19"/>
  <c r="L82" i="19"/>
  <c r="K82" i="19"/>
  <c r="I82" i="19"/>
  <c r="H82" i="19"/>
  <c r="G82" i="19"/>
  <c r="Q80" i="19"/>
  <c r="P80" i="19"/>
  <c r="O80" i="19"/>
  <c r="N80" i="19"/>
  <c r="M80" i="19"/>
  <c r="K80" i="19"/>
  <c r="J79" i="19"/>
  <c r="Q78" i="19"/>
  <c r="P78" i="19"/>
  <c r="O78" i="19"/>
  <c r="N78" i="19"/>
  <c r="M78" i="19"/>
  <c r="L78" i="19"/>
  <c r="K78" i="19"/>
  <c r="J77" i="19"/>
  <c r="F77" i="19"/>
  <c r="Q75" i="19"/>
  <c r="P75" i="19"/>
  <c r="O75" i="19"/>
  <c r="N75" i="19"/>
  <c r="N89" i="19" s="1"/>
  <c r="M75" i="19"/>
  <c r="M89" i="19" s="1"/>
  <c r="L75" i="19"/>
  <c r="K75" i="19"/>
  <c r="K89" i="19" s="1"/>
  <c r="P68" i="19"/>
  <c r="O68" i="19"/>
  <c r="N68" i="19"/>
  <c r="M68" i="19"/>
  <c r="L68" i="19"/>
  <c r="K68" i="19"/>
  <c r="Q66" i="19"/>
  <c r="J66" i="19"/>
  <c r="P65" i="19"/>
  <c r="O65" i="19"/>
  <c r="N65" i="19"/>
  <c r="M65" i="19"/>
  <c r="L65" i="19"/>
  <c r="K65" i="19"/>
  <c r="Q64" i="19"/>
  <c r="J64" i="19"/>
  <c r="F64" i="19"/>
  <c r="P63" i="19"/>
  <c r="O63" i="19"/>
  <c r="N63" i="19"/>
  <c r="M63" i="19"/>
  <c r="L63" i="19"/>
  <c r="K63" i="19"/>
  <c r="Q62" i="19"/>
  <c r="J62" i="19"/>
  <c r="F62" i="19"/>
  <c r="P55" i="19"/>
  <c r="O55" i="19"/>
  <c r="N55" i="19"/>
  <c r="M55" i="19"/>
  <c r="L55" i="19"/>
  <c r="K55" i="19"/>
  <c r="P54" i="19"/>
  <c r="O54" i="19"/>
  <c r="N54" i="19"/>
  <c r="M54" i="19"/>
  <c r="L54" i="19"/>
  <c r="K54" i="19"/>
  <c r="Q53" i="19"/>
  <c r="J53" i="19"/>
  <c r="P52" i="19"/>
  <c r="O52" i="19"/>
  <c r="N52" i="19"/>
  <c r="M52" i="19"/>
  <c r="L52" i="19"/>
  <c r="K52" i="19"/>
  <c r="Q51" i="19"/>
  <c r="J51" i="19"/>
  <c r="F51" i="19"/>
  <c r="P50" i="19"/>
  <c r="O50" i="19"/>
  <c r="N50" i="19"/>
  <c r="M50" i="19"/>
  <c r="L50" i="19"/>
  <c r="K50" i="19"/>
  <c r="Q49" i="19"/>
  <c r="J49" i="19"/>
  <c r="F49" i="19"/>
  <c r="P48" i="19"/>
  <c r="O48" i="19"/>
  <c r="N48" i="19"/>
  <c r="M48" i="19"/>
  <c r="L48" i="19"/>
  <c r="K48" i="19"/>
  <c r="Q47" i="19"/>
  <c r="J47" i="19"/>
  <c r="F47" i="19"/>
  <c r="P46" i="19"/>
  <c r="O46" i="19"/>
  <c r="N46" i="19"/>
  <c r="L46" i="19"/>
  <c r="K46" i="19"/>
  <c r="Q45" i="19"/>
  <c r="J45" i="19"/>
  <c r="F45" i="19"/>
  <c r="P44" i="19"/>
  <c r="O44" i="19"/>
  <c r="N44" i="19"/>
  <c r="M44" i="19"/>
  <c r="L44" i="19"/>
  <c r="K44" i="19"/>
  <c r="Q43" i="19"/>
  <c r="J43" i="19"/>
  <c r="F43" i="19"/>
  <c r="Q33" i="19"/>
  <c r="P33" i="19"/>
  <c r="O33" i="19"/>
  <c r="M33" i="19"/>
  <c r="L33" i="19"/>
  <c r="K33" i="19"/>
  <c r="I33" i="19"/>
  <c r="H33" i="19"/>
  <c r="G33" i="19"/>
  <c r="Q32" i="19"/>
  <c r="J32" i="19"/>
  <c r="Q31" i="19"/>
  <c r="J31" i="19"/>
  <c r="F31" i="19"/>
  <c r="Q30" i="19"/>
  <c r="J30" i="19"/>
  <c r="F30" i="19"/>
  <c r="Q29" i="19"/>
  <c r="J29" i="19"/>
  <c r="F29" i="19"/>
  <c r="Q28" i="19"/>
  <c r="J28" i="19"/>
  <c r="F28" i="19"/>
  <c r="Q27" i="19"/>
  <c r="J27" i="19"/>
  <c r="F27" i="19"/>
  <c r="N26" i="19"/>
  <c r="J26" i="19"/>
  <c r="F26" i="19"/>
  <c r="N25" i="19"/>
  <c r="J25" i="19"/>
  <c r="F25" i="19"/>
  <c r="G138" i="19" l="1"/>
  <c r="G644" i="19"/>
  <c r="G650" i="19"/>
  <c r="G640" i="19"/>
  <c r="G654" i="19"/>
  <c r="G652" i="19"/>
  <c r="G638" i="19"/>
  <c r="G655" i="19"/>
  <c r="G646" i="19"/>
  <c r="G642" i="19"/>
  <c r="G648" i="19"/>
  <c r="H630" i="19"/>
  <c r="J748" i="19"/>
  <c r="F193" i="19"/>
  <c r="F512" i="19"/>
  <c r="F195" i="19"/>
  <c r="F312" i="19"/>
  <c r="F514" i="19"/>
  <c r="F546" i="19"/>
  <c r="J598" i="19"/>
  <c r="G69" i="19"/>
  <c r="G107" i="19"/>
  <c r="G111" i="19" s="1"/>
  <c r="F197" i="19"/>
  <c r="F516" i="19"/>
  <c r="H740" i="19"/>
  <c r="H782" i="19"/>
  <c r="G56" i="19"/>
  <c r="I56" i="19"/>
  <c r="H674" i="19"/>
  <c r="F68" i="19"/>
  <c r="F405" i="19"/>
  <c r="G429" i="19"/>
  <c r="F518" i="19"/>
  <c r="F666" i="19"/>
  <c r="H702" i="19"/>
  <c r="H784" i="19"/>
  <c r="H841" i="19"/>
  <c r="F383" i="19"/>
  <c r="K703" i="19"/>
  <c r="I853" i="19"/>
  <c r="I69" i="19"/>
  <c r="H691" i="19"/>
  <c r="H849" i="19"/>
  <c r="F65" i="19"/>
  <c r="F78" i="19"/>
  <c r="F75" i="19"/>
  <c r="H685" i="19"/>
  <c r="H695" i="19"/>
  <c r="P951" i="19"/>
  <c r="F55" i="19"/>
  <c r="F670" i="19"/>
  <c r="H687" i="19"/>
  <c r="H697" i="19"/>
  <c r="H837" i="19"/>
  <c r="H845" i="19"/>
  <c r="G630" i="19"/>
  <c r="I674" i="19"/>
  <c r="H69" i="19"/>
  <c r="H693" i="19"/>
  <c r="H792" i="19"/>
  <c r="F668" i="19"/>
  <c r="H835" i="19"/>
  <c r="H843" i="19"/>
  <c r="F101" i="19"/>
  <c r="F103" i="19"/>
  <c r="F629" i="19"/>
  <c r="F673" i="19"/>
  <c r="F672" i="19"/>
  <c r="H689" i="19"/>
  <c r="H699" i="19"/>
  <c r="H747" i="19"/>
  <c r="O748" i="19"/>
  <c r="M798" i="19"/>
  <c r="H797" i="19"/>
  <c r="H790" i="19"/>
  <c r="H839" i="19"/>
  <c r="H847" i="19"/>
  <c r="J798" i="19"/>
  <c r="H56" i="19"/>
  <c r="G674" i="19"/>
  <c r="J703" i="19"/>
  <c r="I798" i="19"/>
  <c r="J853" i="19"/>
  <c r="G110" i="19"/>
  <c r="K748" i="19"/>
  <c r="F110" i="19"/>
  <c r="F97" i="19"/>
  <c r="F107" i="19"/>
  <c r="H732" i="19"/>
  <c r="H734" i="19"/>
  <c r="H736" i="19"/>
  <c r="H738" i="19"/>
  <c r="H742" i="19"/>
  <c r="H744" i="19"/>
  <c r="F628" i="19"/>
  <c r="N853" i="19"/>
  <c r="H778" i="19"/>
  <c r="H780" i="19"/>
  <c r="H786" i="19"/>
  <c r="H788" i="19"/>
  <c r="H794" i="19"/>
  <c r="F99" i="19"/>
  <c r="I703" i="19"/>
  <c r="K798" i="19"/>
  <c r="H852" i="19"/>
  <c r="Z691" i="19"/>
  <c r="F664" i="19"/>
  <c r="H683" i="19"/>
  <c r="I748" i="19"/>
  <c r="F63" i="19"/>
  <c r="I97" i="19"/>
  <c r="I107" i="19"/>
  <c r="H97" i="19"/>
  <c r="H107" i="19"/>
  <c r="K853" i="19"/>
  <c r="F626" i="19"/>
  <c r="G471" i="19"/>
  <c r="G488" i="19"/>
  <c r="G504" i="19"/>
  <c r="G520" i="19"/>
  <c r="G536" i="19"/>
  <c r="I630" i="19"/>
  <c r="I471" i="19"/>
  <c r="I488" i="19"/>
  <c r="H488" i="19"/>
  <c r="I504" i="19"/>
  <c r="I520" i="19"/>
  <c r="I536" i="19"/>
  <c r="I568" i="19"/>
  <c r="I584" i="19"/>
  <c r="H552" i="19"/>
  <c r="F599" i="19"/>
  <c r="H568" i="19"/>
  <c r="H584" i="19"/>
  <c r="J599" i="19"/>
  <c r="F596" i="19"/>
  <c r="H471" i="19"/>
  <c r="H504" i="19"/>
  <c r="H520" i="19"/>
  <c r="H536" i="19"/>
  <c r="G552" i="19"/>
  <c r="F594" i="19"/>
  <c r="J594" i="19"/>
  <c r="J596" i="19"/>
  <c r="F598" i="19"/>
  <c r="F454" i="19"/>
  <c r="F470" i="19"/>
  <c r="F487" i="19"/>
  <c r="F503" i="19"/>
  <c r="F519" i="19"/>
  <c r="F535" i="19"/>
  <c r="F550" i="19"/>
  <c r="F567" i="19"/>
  <c r="F583" i="19"/>
  <c r="I455" i="19"/>
  <c r="G455" i="19"/>
  <c r="H455" i="19"/>
  <c r="G568" i="19"/>
  <c r="G584" i="19"/>
  <c r="F463" i="19"/>
  <c r="F465" i="19"/>
  <c r="F467" i="19"/>
  <c r="F469" i="19"/>
  <c r="F482" i="19"/>
  <c r="F480" i="19"/>
  <c r="F484" i="19"/>
  <c r="F486" i="19"/>
  <c r="F496" i="19"/>
  <c r="F498" i="19"/>
  <c r="F500" i="19"/>
  <c r="F502" i="19"/>
  <c r="F528" i="19"/>
  <c r="F530" i="19"/>
  <c r="F532" i="19"/>
  <c r="F534" i="19"/>
  <c r="F560" i="19"/>
  <c r="F562" i="19"/>
  <c r="F564" i="19"/>
  <c r="F566" i="19"/>
  <c r="F576" i="19"/>
  <c r="F578" i="19"/>
  <c r="F580" i="19"/>
  <c r="F582" i="19"/>
  <c r="F551" i="19"/>
  <c r="F449" i="19"/>
  <c r="J437" i="19"/>
  <c r="H437" i="19"/>
  <c r="F544" i="19"/>
  <c r="F548" i="19"/>
  <c r="I552" i="19"/>
  <c r="F445" i="19"/>
  <c r="F447" i="19"/>
  <c r="F451" i="19"/>
  <c r="F453" i="19"/>
  <c r="I437" i="19"/>
  <c r="F390" i="19"/>
  <c r="G436" i="19"/>
  <c r="G421" i="19"/>
  <c r="G423" i="19"/>
  <c r="G425" i="19"/>
  <c r="G427" i="19"/>
  <c r="G431" i="19"/>
  <c r="G433" i="19"/>
  <c r="G435" i="19"/>
  <c r="G333" i="19"/>
  <c r="H413" i="19"/>
  <c r="G413" i="19"/>
  <c r="I199" i="19"/>
  <c r="I314" i="19"/>
  <c r="O1026" i="19"/>
  <c r="I391" i="19"/>
  <c r="F412" i="19"/>
  <c r="F411" i="19"/>
  <c r="I413" i="19"/>
  <c r="F399" i="19"/>
  <c r="F401" i="19"/>
  <c r="F403" i="19"/>
  <c r="F407" i="19"/>
  <c r="F409" i="19"/>
  <c r="J323" i="19"/>
  <c r="F332" i="19"/>
  <c r="H259" i="19"/>
  <c r="G314" i="19"/>
  <c r="F389" i="19"/>
  <c r="H391" i="19"/>
  <c r="J33" i="19"/>
  <c r="I248" i="19"/>
  <c r="G391" i="19"/>
  <c r="F313" i="19"/>
  <c r="I281" i="19"/>
  <c r="J325" i="19"/>
  <c r="X679" i="19"/>
  <c r="X1029" i="19"/>
  <c r="H314" i="19"/>
  <c r="I333" i="19"/>
  <c r="F385" i="19"/>
  <c r="F387" i="19"/>
  <c r="J242" i="19"/>
  <c r="L851" i="19"/>
  <c r="I165" i="19"/>
  <c r="G235" i="19"/>
  <c r="I259" i="19"/>
  <c r="H333" i="19"/>
  <c r="F308" i="19"/>
  <c r="F310" i="19"/>
  <c r="F323" i="19"/>
  <c r="F325" i="19"/>
  <c r="F327" i="19"/>
  <c r="F329" i="19"/>
  <c r="F80" i="19"/>
  <c r="K109" i="19"/>
  <c r="N333" i="19"/>
  <c r="O1103" i="19"/>
  <c r="G199" i="19"/>
  <c r="I235" i="19"/>
  <c r="H248" i="19"/>
  <c r="H281" i="19"/>
  <c r="F44" i="19"/>
  <c r="P56" i="19"/>
  <c r="K107" i="19"/>
  <c r="F247" i="19"/>
  <c r="K333" i="19"/>
  <c r="O333" i="19"/>
  <c r="X687" i="19"/>
  <c r="O1038" i="19"/>
  <c r="O1046" i="19"/>
  <c r="O1101" i="19"/>
  <c r="H186" i="19"/>
  <c r="J118" i="19"/>
  <c r="F120" i="19"/>
  <c r="Q145" i="19"/>
  <c r="F217" i="19"/>
  <c r="M218" i="19"/>
  <c r="N248" i="19"/>
  <c r="L333" i="19"/>
  <c r="P333" i="19"/>
  <c r="L687" i="19"/>
  <c r="H76" i="19"/>
  <c r="G248" i="19"/>
  <c r="G259" i="19"/>
  <c r="J281" i="19"/>
  <c r="L89" i="19"/>
  <c r="L76" i="19"/>
  <c r="P89" i="19"/>
  <c r="P76" i="19"/>
  <c r="P86" i="19" s="1"/>
  <c r="L110" i="19"/>
  <c r="L109" i="19"/>
  <c r="L107" i="19"/>
  <c r="O1056" i="19"/>
  <c r="O1050" i="19"/>
  <c r="O1022" i="19"/>
  <c r="O1052" i="19"/>
  <c r="Q76" i="19"/>
  <c r="Q86" i="19" s="1"/>
  <c r="Q89" i="19"/>
  <c r="L97" i="19"/>
  <c r="F258" i="19"/>
  <c r="F255" i="19"/>
  <c r="G271" i="19"/>
  <c r="G280" i="19"/>
  <c r="M945" i="19"/>
  <c r="O1014" i="19"/>
  <c r="O1030" i="19"/>
  <c r="O1036" i="19"/>
  <c r="G186" i="19"/>
  <c r="F208" i="19"/>
  <c r="F257" i="19"/>
  <c r="G273" i="19"/>
  <c r="O1054" i="19"/>
  <c r="I89" i="19"/>
  <c r="I76" i="19"/>
  <c r="I86" i="19"/>
  <c r="F242" i="19"/>
  <c r="F244" i="19"/>
  <c r="F212" i="19"/>
  <c r="G277" i="19"/>
  <c r="G275" i="19"/>
  <c r="AD655" i="19"/>
  <c r="K1101" i="19"/>
  <c r="K1113" i="19"/>
  <c r="K1115" i="19"/>
  <c r="K1103" i="19"/>
  <c r="G165" i="19"/>
  <c r="I138" i="19"/>
  <c r="I218" i="19"/>
  <c r="H235" i="19"/>
  <c r="K67" i="19"/>
  <c r="K69" i="19" s="1"/>
  <c r="J147" i="19"/>
  <c r="J172" i="19"/>
  <c r="F198" i="19"/>
  <c r="J214" i="19"/>
  <c r="F214" i="19"/>
  <c r="X683" i="19"/>
  <c r="N798" i="19"/>
  <c r="AD916" i="19"/>
  <c r="AH916" i="19"/>
  <c r="X1083" i="19"/>
  <c r="H138" i="19"/>
  <c r="H199" i="19"/>
  <c r="H218" i="19"/>
  <c r="G267" i="19"/>
  <c r="G269" i="19"/>
  <c r="Q46" i="19"/>
  <c r="F137" i="19"/>
  <c r="F126" i="19"/>
  <c r="F134" i="19"/>
  <c r="Q247" i="19"/>
  <c r="X1025" i="19"/>
  <c r="K1057" i="19"/>
  <c r="K1056" i="19" s="1"/>
  <c r="AL1066" i="19"/>
  <c r="O1109" i="19"/>
  <c r="I186" i="19"/>
  <c r="F52" i="19"/>
  <c r="O89" i="19"/>
  <c r="O76" i="19"/>
  <c r="O86" i="19" s="1"/>
  <c r="O88" i="19" s="1"/>
  <c r="O90" i="19" s="1"/>
  <c r="M703" i="19"/>
  <c r="L695" i="19"/>
  <c r="L784" i="19"/>
  <c r="L786" i="19"/>
  <c r="AB972" i="19"/>
  <c r="M56" i="19"/>
  <c r="F46" i="19"/>
  <c r="Q50" i="19"/>
  <c r="J52" i="19"/>
  <c r="M67" i="19"/>
  <c r="M69" i="19" s="1"/>
  <c r="K990" i="19"/>
  <c r="K1006" i="19"/>
  <c r="K992" i="19"/>
  <c r="K988" i="19"/>
  <c r="M138" i="19"/>
  <c r="F128" i="19"/>
  <c r="F164" i="19"/>
  <c r="F157" i="19"/>
  <c r="F155" i="19"/>
  <c r="F149" i="19"/>
  <c r="F147" i="19"/>
  <c r="F145" i="19"/>
  <c r="M165" i="19"/>
  <c r="F151" i="19"/>
  <c r="F159" i="19"/>
  <c r="F161" i="19"/>
  <c r="F185" i="19"/>
  <c r="F180" i="19"/>
  <c r="F178" i="19"/>
  <c r="F176" i="19"/>
  <c r="F174" i="19"/>
  <c r="F172" i="19"/>
  <c r="F182" i="19"/>
  <c r="Q206" i="19"/>
  <c r="F234" i="19"/>
  <c r="F231" i="19"/>
  <c r="F229" i="19"/>
  <c r="F225" i="19"/>
  <c r="F233" i="19"/>
  <c r="G366" i="19"/>
  <c r="AD640" i="19"/>
  <c r="AD656" i="19" s="1"/>
  <c r="Q926" i="19"/>
  <c r="Z1018" i="19"/>
  <c r="H165" i="19"/>
  <c r="G218" i="19"/>
  <c r="K76" i="19"/>
  <c r="J78" i="19"/>
  <c r="Q96" i="19"/>
  <c r="J120" i="19"/>
  <c r="F122" i="19"/>
  <c r="F130" i="19"/>
  <c r="Q134" i="19"/>
  <c r="Q136" i="19"/>
  <c r="L165" i="19"/>
  <c r="J157" i="19"/>
  <c r="F153" i="19"/>
  <c r="Q149" i="19"/>
  <c r="F227" i="19"/>
  <c r="O271" i="19"/>
  <c r="L281" i="19"/>
  <c r="Q325" i="19"/>
  <c r="X1052" i="19"/>
  <c r="X1133" i="19"/>
  <c r="G368" i="19"/>
  <c r="O853" i="19"/>
  <c r="X1017" i="19"/>
  <c r="AB1043" i="19"/>
  <c r="AD1043" i="19"/>
  <c r="X1085" i="19"/>
  <c r="N33" i="19"/>
  <c r="J46" i="19"/>
  <c r="F48" i="19"/>
  <c r="J84" i="19"/>
  <c r="J99" i="19"/>
  <c r="O109" i="19"/>
  <c r="K186" i="19"/>
  <c r="O186" i="19"/>
  <c r="Q184" i="19"/>
  <c r="AG656" i="19"/>
  <c r="L736" i="19"/>
  <c r="AK904" i="19"/>
  <c r="AJ915" i="19"/>
  <c r="AD906" i="19"/>
  <c r="L935" i="19"/>
  <c r="AF972" i="19"/>
  <c r="AL1154" i="19"/>
  <c r="AL964" i="19"/>
  <c r="AD1018" i="19"/>
  <c r="X1010" i="19"/>
  <c r="X1031" i="19"/>
  <c r="X1033" i="19"/>
  <c r="AL1052" i="19"/>
  <c r="O1048" i="19"/>
  <c r="O1042" i="19"/>
  <c r="O1034" i="19"/>
  <c r="O1028" i="19"/>
  <c r="O1024" i="19"/>
  <c r="O1016" i="19"/>
  <c r="X1102" i="19"/>
  <c r="H86" i="19"/>
  <c r="F33" i="19"/>
  <c r="O56" i="19"/>
  <c r="Q55" i="19"/>
  <c r="F50" i="19"/>
  <c r="J63" i="19"/>
  <c r="M76" i="19"/>
  <c r="M86" i="19"/>
  <c r="Q137" i="19"/>
  <c r="N138" i="19"/>
  <c r="N218" i="19"/>
  <c r="Q210" i="19"/>
  <c r="Q216" i="19"/>
  <c r="J247" i="19"/>
  <c r="AK910" i="19"/>
  <c r="M926" i="19"/>
  <c r="N935" i="19"/>
  <c r="M932" i="19"/>
  <c r="Q943" i="19"/>
  <c r="N951" i="19"/>
  <c r="AH972" i="19"/>
  <c r="O1018" i="19"/>
  <c r="O1020" i="19"/>
  <c r="O1040" i="19"/>
  <c r="O1044" i="19"/>
  <c r="X1056" i="19"/>
  <c r="O1105" i="19"/>
  <c r="O1111" i="19"/>
  <c r="O1113" i="19"/>
  <c r="O1115" i="19"/>
  <c r="AL1142" i="19"/>
  <c r="AL1146" i="19"/>
  <c r="X1158" i="19"/>
  <c r="F118" i="19"/>
  <c r="F124" i="19"/>
  <c r="F132" i="19"/>
  <c r="F206" i="19"/>
  <c r="Q52" i="19"/>
  <c r="Q54" i="19"/>
  <c r="Q65" i="19"/>
  <c r="N67" i="19"/>
  <c r="N69" i="19" s="1"/>
  <c r="P107" i="19"/>
  <c r="K138" i="19"/>
  <c r="O138" i="19"/>
  <c r="Q120" i="19"/>
  <c r="Q128" i="19"/>
  <c r="K165" i="19"/>
  <c r="Q161" i="19"/>
  <c r="N186" i="19"/>
  <c r="J185" i="19"/>
  <c r="Q180" i="19"/>
  <c r="J184" i="19"/>
  <c r="P218" i="19"/>
  <c r="K218" i="19"/>
  <c r="O218" i="19"/>
  <c r="Q242" i="19"/>
  <c r="M248" i="19"/>
  <c r="P248" i="19"/>
  <c r="P281" i="19"/>
  <c r="O279" i="19"/>
  <c r="I374" i="19"/>
  <c r="N748" i="19"/>
  <c r="H951" i="19"/>
  <c r="L951" i="19"/>
  <c r="X960" i="19"/>
  <c r="AD972" i="19"/>
  <c r="Z1043" i="19"/>
  <c r="X1104" i="19"/>
  <c r="G89" i="19"/>
  <c r="G86" i="19"/>
  <c r="G90" i="19" s="1"/>
  <c r="J48" i="19"/>
  <c r="P67" i="19"/>
  <c r="P69" i="19" s="1"/>
  <c r="J159" i="19"/>
  <c r="J178" i="19"/>
  <c r="O277" i="19"/>
  <c r="J327" i="19"/>
  <c r="Z912" i="19"/>
  <c r="Y915" i="19"/>
  <c r="Y914" i="19"/>
  <c r="Z906" i="19"/>
  <c r="F932" i="19"/>
  <c r="F924" i="19"/>
  <c r="X1027" i="19"/>
  <c r="X1042" i="19"/>
  <c r="X1142" i="19"/>
  <c r="X1146" i="19"/>
  <c r="X1144" i="19"/>
  <c r="X1152" i="19"/>
  <c r="Q68" i="19"/>
  <c r="J65" i="19"/>
  <c r="L67" i="19"/>
  <c r="L69" i="19" s="1"/>
  <c r="J68" i="19"/>
  <c r="J75" i="19"/>
  <c r="J105" i="19"/>
  <c r="Q126" i="19"/>
  <c r="J128" i="19"/>
  <c r="Q132" i="19"/>
  <c r="N165" i="19"/>
  <c r="Q159" i="19"/>
  <c r="Q151" i="19"/>
  <c r="Q163" i="19"/>
  <c r="J164" i="19"/>
  <c r="Q174" i="19"/>
  <c r="Q182" i="19"/>
  <c r="K267" i="19"/>
  <c r="K279" i="19"/>
  <c r="Q329" i="19"/>
  <c r="L740" i="19"/>
  <c r="L746" i="19"/>
  <c r="X1091" i="19"/>
  <c r="Q44" i="19"/>
  <c r="J54" i="19"/>
  <c r="J55" i="19"/>
  <c r="F82" i="19"/>
  <c r="J80" i="19"/>
  <c r="M110" i="19"/>
  <c r="M109" i="19"/>
  <c r="M97" i="19"/>
  <c r="Q101" i="19"/>
  <c r="J103" i="19"/>
  <c r="P138" i="19"/>
  <c r="J124" i="19"/>
  <c r="J126" i="19"/>
  <c r="O165" i="19"/>
  <c r="J151" i="19"/>
  <c r="J163" i="19"/>
  <c r="Q246" i="19"/>
  <c r="Q281" i="19"/>
  <c r="K269" i="19"/>
  <c r="J329" i="19"/>
  <c r="AF656" i="19"/>
  <c r="AA691" i="19"/>
  <c r="L683" i="19"/>
  <c r="L691" i="19"/>
  <c r="L689" i="19"/>
  <c r="X1087" i="19"/>
  <c r="J50" i="19"/>
  <c r="Q105" i="19"/>
  <c r="O107" i="19"/>
  <c r="Q106" i="19"/>
  <c r="O110" i="19"/>
  <c r="J130" i="19"/>
  <c r="J132" i="19"/>
  <c r="J134" i="19"/>
  <c r="Q157" i="19"/>
  <c r="J174" i="19"/>
  <c r="J176" i="19"/>
  <c r="O275" i="19"/>
  <c r="O267" i="19"/>
  <c r="F934" i="19"/>
  <c r="Q63" i="19"/>
  <c r="Q103" i="19"/>
  <c r="P110" i="19"/>
  <c r="P109" i="19"/>
  <c r="Q118" i="19"/>
  <c r="Q155" i="19"/>
  <c r="Q178" i="19"/>
  <c r="J206" i="19"/>
  <c r="J217" i="19"/>
  <c r="J216" i="19"/>
  <c r="J208" i="19"/>
  <c r="J212" i="19"/>
  <c r="R281" i="19"/>
  <c r="K280" i="19"/>
  <c r="O280" i="19"/>
  <c r="Q327" i="19"/>
  <c r="Q331" i="19"/>
  <c r="L738" i="19"/>
  <c r="L747" i="19"/>
  <c r="Z904" i="19"/>
  <c r="X1054" i="19"/>
  <c r="X1070" i="19"/>
  <c r="X1050" i="19"/>
  <c r="X1058" i="19"/>
  <c r="K86" i="19"/>
  <c r="O97" i="19"/>
  <c r="L138" i="19"/>
  <c r="Q122" i="19"/>
  <c r="J153" i="19"/>
  <c r="J155" i="19"/>
  <c r="K271" i="19"/>
  <c r="M186" i="19"/>
  <c r="J44" i="19"/>
  <c r="N56" i="19"/>
  <c r="Q48" i="19"/>
  <c r="O67" i="19"/>
  <c r="O69" i="19" s="1"/>
  <c r="N76" i="19"/>
  <c r="J82" i="19"/>
  <c r="L86" i="19"/>
  <c r="J96" i="19"/>
  <c r="J107" i="19" s="1"/>
  <c r="N97" i="19"/>
  <c r="N107" i="19"/>
  <c r="P97" i="19"/>
  <c r="Q99" i="19"/>
  <c r="J101" i="19"/>
  <c r="N109" i="19"/>
  <c r="N110" i="19"/>
  <c r="Q124" i="19"/>
  <c r="Q130" i="19"/>
  <c r="J136" i="19"/>
  <c r="J137" i="19"/>
  <c r="Q164" i="19"/>
  <c r="Q147" i="19"/>
  <c r="Q153" i="19"/>
  <c r="Q185" i="19"/>
  <c r="M281" i="19"/>
  <c r="K273" i="19"/>
  <c r="J332" i="19"/>
  <c r="H374" i="19"/>
  <c r="G360" i="19"/>
  <c r="G362" i="19"/>
  <c r="X690" i="19"/>
  <c r="X689" i="19"/>
  <c r="X681" i="19"/>
  <c r="L845" i="19"/>
  <c r="Z916" i="19"/>
  <c r="AK912" i="19"/>
  <c r="AJ914" i="19"/>
  <c r="AB1018" i="19"/>
  <c r="K1081" i="19"/>
  <c r="K1069" i="19"/>
  <c r="K1065" i="19"/>
  <c r="K1073" i="19"/>
  <c r="K1067" i="19"/>
  <c r="K1079" i="19"/>
  <c r="K1077" i="19"/>
  <c r="K1071" i="19"/>
  <c r="X1100" i="19"/>
  <c r="X1108" i="19"/>
  <c r="X1110" i="19"/>
  <c r="L186" i="19"/>
  <c r="P186" i="19"/>
  <c r="Q176" i="19"/>
  <c r="J180" i="19"/>
  <c r="L218" i="19"/>
  <c r="Q208" i="19"/>
  <c r="Q217" i="19"/>
  <c r="O273" i="19"/>
  <c r="J331" i="19"/>
  <c r="G364" i="19"/>
  <c r="J374" i="19"/>
  <c r="G370" i="19"/>
  <c r="Y691" i="19"/>
  <c r="X685" i="19"/>
  <c r="O798" i="19"/>
  <c r="L788" i="19"/>
  <c r="AK906" i="19"/>
  <c r="Z908" i="19"/>
  <c r="F943" i="19"/>
  <c r="F950" i="19"/>
  <c r="Q945" i="19"/>
  <c r="F947" i="19"/>
  <c r="Q949" i="19"/>
  <c r="X993" i="19"/>
  <c r="X979" i="19"/>
  <c r="X1008" i="19"/>
  <c r="X1062" i="19"/>
  <c r="K1083" i="19"/>
  <c r="K1085" i="19"/>
  <c r="K1087" i="19"/>
  <c r="X1119" i="19"/>
  <c r="X1125" i="19"/>
  <c r="P165" i="19"/>
  <c r="Q172" i="19"/>
  <c r="J182" i="19"/>
  <c r="L248" i="19"/>
  <c r="Q244" i="19"/>
  <c r="J246" i="19"/>
  <c r="N281" i="19"/>
  <c r="K275" i="19"/>
  <c r="K277" i="19"/>
  <c r="G358" i="19"/>
  <c r="G372" i="19"/>
  <c r="G373" i="19"/>
  <c r="AE656" i="19"/>
  <c r="N703" i="19"/>
  <c r="O703" i="19"/>
  <c r="L701" i="19"/>
  <c r="L732" i="19"/>
  <c r="L778" i="19"/>
  <c r="L792" i="19"/>
  <c r="M853" i="19"/>
  <c r="L839" i="19"/>
  <c r="AF916" i="19"/>
  <c r="AD908" i="19"/>
  <c r="AC915" i="19"/>
  <c r="AC914" i="19"/>
  <c r="Q928" i="19"/>
  <c r="Q930" i="19"/>
  <c r="M950" i="19"/>
  <c r="M947" i="19"/>
  <c r="I951" i="19"/>
  <c r="M943" i="19"/>
  <c r="F945" i="19"/>
  <c r="J951" i="19"/>
  <c r="X958" i="19"/>
  <c r="X968" i="19"/>
  <c r="X987" i="19"/>
  <c r="X989" i="19"/>
  <c r="X991" i="19"/>
  <c r="X1112" i="19"/>
  <c r="K1107" i="19"/>
  <c r="K1109" i="19"/>
  <c r="K1105" i="19"/>
  <c r="K1111" i="19"/>
  <c r="X1121" i="19"/>
  <c r="X1123" i="19"/>
  <c r="X1127" i="19"/>
  <c r="X1148" i="19"/>
  <c r="O1088" i="19"/>
  <c r="X1150" i="19"/>
  <c r="L702" i="19"/>
  <c r="L852" i="19"/>
  <c r="M934" i="19"/>
  <c r="M924" i="19"/>
  <c r="M930" i="19"/>
  <c r="F926" i="19"/>
  <c r="M928" i="19"/>
  <c r="F930" i="19"/>
  <c r="Q932" i="19"/>
  <c r="Q950" i="19"/>
  <c r="F949" i="19"/>
  <c r="X971" i="19"/>
  <c r="AJ972" i="19"/>
  <c r="AL962" i="19"/>
  <c r="X1014" i="19"/>
  <c r="X1002" i="19"/>
  <c r="X981" i="19"/>
  <c r="X1004" i="19"/>
  <c r="X1006" i="19"/>
  <c r="K1000" i="19"/>
  <c r="K998" i="19"/>
  <c r="K996" i="19"/>
  <c r="K994" i="19"/>
  <c r="K1002" i="19"/>
  <c r="X1035" i="19"/>
  <c r="X1037" i="19"/>
  <c r="X1039" i="19"/>
  <c r="X1041" i="19"/>
  <c r="X1066" i="19"/>
  <c r="O1007" i="19" s="1"/>
  <c r="AL1062" i="19"/>
  <c r="AL1064" i="19"/>
  <c r="AL1068" i="19"/>
  <c r="X1072" i="19"/>
  <c r="X1079" i="19"/>
  <c r="X1081" i="19"/>
  <c r="K248" i="19"/>
  <c r="O248" i="19"/>
  <c r="J244" i="19"/>
  <c r="Q332" i="19"/>
  <c r="M333" i="19"/>
  <c r="L693" i="19"/>
  <c r="L697" i="19"/>
  <c r="M748" i="19"/>
  <c r="L734" i="19"/>
  <c r="L742" i="19"/>
  <c r="L782" i="19"/>
  <c r="L790" i="19"/>
  <c r="L796" i="19"/>
  <c r="L797" i="19"/>
  <c r="L835" i="19"/>
  <c r="L841" i="19"/>
  <c r="L847" i="19"/>
  <c r="AA916" i="19"/>
  <c r="AE916" i="19"/>
  <c r="AI916" i="19"/>
  <c r="AD910" i="19"/>
  <c r="AD912" i="19"/>
  <c r="Q934" i="19"/>
  <c r="I935" i="19"/>
  <c r="F928" i="19"/>
  <c r="K951" i="19"/>
  <c r="Q947" i="19"/>
  <c r="M949" i="19"/>
  <c r="AL1152" i="19"/>
  <c r="AL1148" i="19"/>
  <c r="AL1144" i="19"/>
  <c r="AL1054" i="19"/>
  <c r="AL1050" i="19"/>
  <c r="AL1150" i="19"/>
  <c r="AL1060" i="19"/>
  <c r="AL970" i="19"/>
  <c r="AL968" i="19"/>
  <c r="AL958" i="19"/>
  <c r="Z972" i="19"/>
  <c r="X962" i="19"/>
  <c r="X964" i="19"/>
  <c r="X966" i="19"/>
  <c r="X970" i="19"/>
  <c r="X983" i="19"/>
  <c r="X985" i="19"/>
  <c r="K1004" i="19"/>
  <c r="X1012" i="19"/>
  <c r="X1016" i="19"/>
  <c r="AL1056" i="19"/>
  <c r="AL1058" i="19"/>
  <c r="X1064" i="19"/>
  <c r="X1068" i="19"/>
  <c r="X1089" i="19"/>
  <c r="X1093" i="19"/>
  <c r="X1129" i="19"/>
  <c r="X1154" i="19"/>
  <c r="Q323" i="19"/>
  <c r="L837" i="19"/>
  <c r="AK908" i="19"/>
  <c r="Z910" i="19"/>
  <c r="AL960" i="19"/>
  <c r="X1106" i="19"/>
  <c r="X1131" i="19"/>
  <c r="X1156" i="19"/>
  <c r="Q924" i="19"/>
  <c r="F630" i="19" l="1"/>
  <c r="G656" i="19"/>
  <c r="F552" i="19"/>
  <c r="H853" i="19"/>
  <c r="F199" i="19"/>
  <c r="F520" i="19"/>
  <c r="H703" i="19"/>
  <c r="F248" i="19"/>
  <c r="F674" i="19"/>
  <c r="F69" i="19"/>
  <c r="G374" i="19"/>
  <c r="F89" i="19"/>
  <c r="F76" i="19"/>
  <c r="F56" i="19"/>
  <c r="H798" i="19"/>
  <c r="F111" i="19"/>
  <c r="H748" i="19"/>
  <c r="H111" i="19"/>
  <c r="I111" i="19"/>
  <c r="H90" i="19"/>
  <c r="K1038" i="19"/>
  <c r="F488" i="19"/>
  <c r="F584" i="19"/>
  <c r="F568" i="19"/>
  <c r="F536" i="19"/>
  <c r="F504" i="19"/>
  <c r="F471" i="19"/>
  <c r="K1048" i="19"/>
  <c r="F455" i="19"/>
  <c r="G437" i="19"/>
  <c r="K1042" i="19"/>
  <c r="K1040" i="19"/>
  <c r="F86" i="19"/>
  <c r="K1054" i="19"/>
  <c r="J67" i="19"/>
  <c r="J69" i="19" s="1"/>
  <c r="I90" i="19"/>
  <c r="F413" i="19"/>
  <c r="K1024" i="19"/>
  <c r="K111" i="19"/>
  <c r="F333" i="19"/>
  <c r="Q248" i="19"/>
  <c r="Q951" i="19"/>
  <c r="F391" i="19"/>
  <c r="P111" i="19"/>
  <c r="K1014" i="19"/>
  <c r="K1028" i="19"/>
  <c r="K1030" i="19"/>
  <c r="L111" i="19"/>
  <c r="F314" i="19"/>
  <c r="J248" i="19"/>
  <c r="AJ916" i="19"/>
  <c r="L88" i="19"/>
  <c r="L90" i="19" s="1"/>
  <c r="F235" i="19"/>
  <c r="K1050" i="19"/>
  <c r="K1016" i="19"/>
  <c r="K1020" i="19"/>
  <c r="K1044" i="19"/>
  <c r="K1036" i="19"/>
  <c r="J186" i="19"/>
  <c r="F218" i="19"/>
  <c r="K1026" i="19"/>
  <c r="K1032" i="19"/>
  <c r="X1043" i="19"/>
  <c r="M935" i="19"/>
  <c r="K1034" i="19"/>
  <c r="K1018" i="19"/>
  <c r="K1022" i="19"/>
  <c r="K1046" i="19"/>
  <c r="Q88" i="19"/>
  <c r="Q90" i="19" s="1"/>
  <c r="K1052" i="19"/>
  <c r="G281" i="19"/>
  <c r="F259" i="19"/>
  <c r="AC916" i="19"/>
  <c r="F165" i="19"/>
  <c r="Q218" i="19"/>
  <c r="M88" i="19"/>
  <c r="M90" i="19" s="1"/>
  <c r="X691" i="19"/>
  <c r="Q107" i="19"/>
  <c r="K281" i="19"/>
  <c r="F186" i="19"/>
  <c r="Q186" i="19"/>
  <c r="Q165" i="19"/>
  <c r="J138" i="19"/>
  <c r="J165" i="19"/>
  <c r="J333" i="19"/>
  <c r="F138" i="19"/>
  <c r="X1018" i="19"/>
  <c r="J89" i="19"/>
  <c r="J76" i="19"/>
  <c r="F935" i="19"/>
  <c r="O1085" i="19"/>
  <c r="O1077" i="19"/>
  <c r="O1075" i="19"/>
  <c r="O1073" i="19"/>
  <c r="O1067" i="19"/>
  <c r="O1083" i="19"/>
  <c r="O1081" i="19"/>
  <c r="O1079" i="19"/>
  <c r="O1069" i="19"/>
  <c r="O1065" i="19"/>
  <c r="O1087" i="19"/>
  <c r="O1071" i="19"/>
  <c r="J218" i="19"/>
  <c r="P88" i="19"/>
  <c r="P90" i="19" s="1"/>
  <c r="Q110" i="19"/>
  <c r="Q935" i="19"/>
  <c r="AL972" i="19"/>
  <c r="L853" i="19"/>
  <c r="M951" i="19"/>
  <c r="L798" i="19"/>
  <c r="N111" i="19"/>
  <c r="O111" i="19"/>
  <c r="L703" i="19"/>
  <c r="Q67" i="19"/>
  <c r="Q69" i="19" s="1"/>
  <c r="N86" i="19"/>
  <c r="N88" i="19" s="1"/>
  <c r="N90" i="19" s="1"/>
  <c r="Q56" i="19"/>
  <c r="Q97" i="19"/>
  <c r="Q109" i="19"/>
  <c r="Q333" i="19"/>
  <c r="O1004" i="19"/>
  <c r="O990" i="19"/>
  <c r="O994" i="19"/>
  <c r="O988" i="19"/>
  <c r="O996" i="19"/>
  <c r="O998" i="19"/>
  <c r="O992" i="19"/>
  <c r="O1006" i="19"/>
  <c r="O1002" i="19"/>
  <c r="O1000" i="19"/>
  <c r="X972" i="19"/>
  <c r="L748" i="19"/>
  <c r="F951" i="19"/>
  <c r="J109" i="19"/>
  <c r="J97" i="19"/>
  <c r="J110" i="19"/>
  <c r="K88" i="19"/>
  <c r="K90" i="19" s="1"/>
  <c r="Y916" i="19"/>
  <c r="Q138" i="19"/>
  <c r="O281" i="19"/>
  <c r="M111" i="19"/>
  <c r="J86" i="19"/>
  <c r="F90" i="19" l="1"/>
  <c r="Q111" i="19"/>
  <c r="J111" i="19"/>
  <c r="J88" i="19"/>
  <c r="J90" i="19" s="1"/>
  <c r="H592" i="19" l="1"/>
  <c r="H600" i="19" s="1"/>
  <c r="M592" i="19"/>
  <c r="M600" i="19" s="1"/>
  <c r="K592" i="19"/>
  <c r="K600" i="19" s="1"/>
  <c r="J592" i="19"/>
  <c r="J600" i="19" s="1"/>
  <c r="G592" i="19"/>
  <c r="G600" i="19" s="1"/>
  <c r="I592" i="19"/>
  <c r="I600" i="19" s="1"/>
  <c r="L592" i="19"/>
  <c r="L600" i="19" s="1"/>
  <c r="F592" i="19"/>
  <c r="F600" i="19" s="1"/>
</calcChain>
</file>

<file path=xl/sharedStrings.xml><?xml version="1.0" encoding="utf-8"?>
<sst xmlns="http://schemas.openxmlformats.org/spreadsheetml/2006/main" count="1295" uniqueCount="467">
  <si>
    <t>友人などからの紹介</t>
    <rPh sb="0" eb="2">
      <t>ユウジン</t>
    </rPh>
    <rPh sb="7" eb="9">
      <t>ショウカイ</t>
    </rPh>
    <phoneticPr fontId="2"/>
  </si>
  <si>
    <t>カンファレンスへの参加</t>
    <rPh sb="9" eb="11">
      <t>サンカ</t>
    </rPh>
    <phoneticPr fontId="2"/>
  </si>
  <si>
    <t>勤務なし（休み）</t>
    <rPh sb="0" eb="2">
      <t>キンム</t>
    </rPh>
    <rPh sb="5" eb="6">
      <t>ヤス</t>
    </rPh>
    <phoneticPr fontId="2"/>
  </si>
  <si>
    <t>１年</t>
    <rPh sb="1" eb="2">
      <t>ネン</t>
    </rPh>
    <phoneticPr fontId="2"/>
  </si>
  <si>
    <t>２～４年</t>
    <rPh sb="3" eb="4">
      <t>ネン</t>
    </rPh>
    <phoneticPr fontId="2"/>
  </si>
  <si>
    <t>５～９年</t>
    <rPh sb="3" eb="4">
      <t>ネン</t>
    </rPh>
    <phoneticPr fontId="2"/>
  </si>
  <si>
    <t>給与が良い</t>
    <rPh sb="0" eb="2">
      <t>キュウヨ</t>
    </rPh>
    <rPh sb="3" eb="4">
      <t>ヨ</t>
    </rPh>
    <phoneticPr fontId="2"/>
  </si>
  <si>
    <t>-</t>
    <phoneticPr fontId="2"/>
  </si>
  <si>
    <t>なし</t>
  </si>
  <si>
    <t>H25と変更なし</t>
    <rPh sb="4" eb="6">
      <t>ヘンコウ</t>
    </rPh>
    <phoneticPr fontId="2"/>
  </si>
  <si>
    <t>Ｈ２７</t>
    <phoneticPr fontId="2"/>
  </si>
  <si>
    <t>Ｈ２５</t>
  </si>
  <si>
    <t>地　方</t>
    <rPh sb="0" eb="1">
      <t>チ</t>
    </rPh>
    <rPh sb="2" eb="3">
      <t>カタ</t>
    </rPh>
    <phoneticPr fontId="5"/>
  </si>
  <si>
    <t>都市部</t>
    <rPh sb="0" eb="3">
      <t>トシブ</t>
    </rPh>
    <phoneticPr fontId="5"/>
  </si>
  <si>
    <t>センター</t>
  </si>
  <si>
    <t>対象者数</t>
    <rPh sb="0" eb="3">
      <t>タイショウシャ</t>
    </rPh>
    <rPh sb="3" eb="4">
      <t>スウ</t>
    </rPh>
    <phoneticPr fontId="5"/>
  </si>
  <si>
    <t>回答数</t>
    <rPh sb="0" eb="3">
      <t>カイトウスウ</t>
    </rPh>
    <phoneticPr fontId="5"/>
  </si>
  <si>
    <t>回収率</t>
    <rPh sb="0" eb="3">
      <t>カイシュウリツ</t>
    </rPh>
    <phoneticPr fontId="5"/>
  </si>
  <si>
    <t>男性</t>
    <rPh sb="0" eb="2">
      <t>ダンセイ</t>
    </rPh>
    <phoneticPr fontId="5"/>
  </si>
  <si>
    <t>女性</t>
    <rPh sb="0" eb="2">
      <t>ジョセイ</t>
    </rPh>
    <phoneticPr fontId="5"/>
  </si>
  <si>
    <t>無回答</t>
    <rPh sb="0" eb="3">
      <t>ムカイトウ</t>
    </rPh>
    <phoneticPr fontId="5"/>
  </si>
  <si>
    <t>計</t>
    <rPh sb="0" eb="1">
      <t>ケイ</t>
    </rPh>
    <phoneticPr fontId="5"/>
  </si>
  <si>
    <t>ok</t>
  </si>
  <si>
    <t>２　０　代</t>
    <rPh sb="4" eb="5">
      <t>ダイ</t>
    </rPh>
    <phoneticPr fontId="5"/>
  </si>
  <si>
    <t>３　０　代</t>
    <rPh sb="4" eb="5">
      <t>ダイ</t>
    </rPh>
    <phoneticPr fontId="5"/>
  </si>
  <si>
    <t>４　０　代</t>
    <rPh sb="4" eb="5">
      <t>ダイ</t>
    </rPh>
    <phoneticPr fontId="5"/>
  </si>
  <si>
    <t>５　０　代</t>
    <rPh sb="4" eb="5">
      <t>ダイ</t>
    </rPh>
    <phoneticPr fontId="5"/>
  </si>
  <si>
    <t>６０代以上</t>
    <rPh sb="2" eb="3">
      <t>ダイ</t>
    </rPh>
    <rPh sb="3" eb="5">
      <t>イジョウ</t>
    </rPh>
    <phoneticPr fontId="5"/>
  </si>
  <si>
    <t>無　回　答</t>
    <rPh sb="0" eb="1">
      <t>ム</t>
    </rPh>
    <rPh sb="2" eb="3">
      <t>カイ</t>
    </rPh>
    <rPh sb="4" eb="5">
      <t>コタエ</t>
    </rPh>
    <phoneticPr fontId="5"/>
  </si>
  <si>
    <t>Ｈ２５</t>
    <phoneticPr fontId="2"/>
  </si>
  <si>
    <t>あ　り</t>
  </si>
  <si>
    <t>同　居</t>
    <rPh sb="0" eb="1">
      <t>ドウ</t>
    </rPh>
    <rPh sb="2" eb="3">
      <t>キョ</t>
    </rPh>
    <phoneticPr fontId="5"/>
  </si>
  <si>
    <t>別　居</t>
    <rPh sb="0" eb="1">
      <t>ベツ</t>
    </rPh>
    <rPh sb="2" eb="3">
      <t>キョ</t>
    </rPh>
    <phoneticPr fontId="5"/>
  </si>
  <si>
    <t>同居・別居</t>
    <rPh sb="0" eb="2">
      <t>ドウキョ</t>
    </rPh>
    <rPh sb="3" eb="5">
      <t>ベッキョ</t>
    </rPh>
    <phoneticPr fontId="5"/>
  </si>
  <si>
    <t>な　し</t>
  </si>
  <si>
    <t>北海道</t>
    <rPh sb="0" eb="3">
      <t>ホッカイドウ</t>
    </rPh>
    <phoneticPr fontId="5"/>
  </si>
  <si>
    <t>東北地方</t>
    <rPh sb="0" eb="2">
      <t>トウホク</t>
    </rPh>
    <rPh sb="2" eb="4">
      <t>チホウ</t>
    </rPh>
    <phoneticPr fontId="5"/>
  </si>
  <si>
    <t>関東地方</t>
    <rPh sb="0" eb="2">
      <t>カントウ</t>
    </rPh>
    <rPh sb="2" eb="4">
      <t>チホウ</t>
    </rPh>
    <phoneticPr fontId="5"/>
  </si>
  <si>
    <t>中部地方</t>
    <rPh sb="0" eb="2">
      <t>チュウブ</t>
    </rPh>
    <rPh sb="2" eb="4">
      <t>チホウ</t>
    </rPh>
    <phoneticPr fontId="5"/>
  </si>
  <si>
    <t>近畿地方</t>
    <rPh sb="0" eb="2">
      <t>キンキ</t>
    </rPh>
    <rPh sb="2" eb="4">
      <t>チホウ</t>
    </rPh>
    <phoneticPr fontId="5"/>
  </si>
  <si>
    <t>中国地方</t>
    <rPh sb="0" eb="2">
      <t>チュウゴク</t>
    </rPh>
    <rPh sb="2" eb="4">
      <t>チホウ</t>
    </rPh>
    <phoneticPr fontId="5"/>
  </si>
  <si>
    <t>四国地方</t>
    <rPh sb="0" eb="2">
      <t>シコク</t>
    </rPh>
    <rPh sb="2" eb="4">
      <t>チホウ</t>
    </rPh>
    <phoneticPr fontId="5"/>
  </si>
  <si>
    <t>九州・沖縄地方</t>
    <rPh sb="0" eb="2">
      <t>キュウシュウ</t>
    </rPh>
    <rPh sb="3" eb="5">
      <t>オキナワ</t>
    </rPh>
    <rPh sb="5" eb="7">
      <t>チホウ</t>
    </rPh>
    <phoneticPr fontId="5"/>
  </si>
  <si>
    <t>国外</t>
    <rPh sb="0" eb="2">
      <t>コクガイ</t>
    </rPh>
    <phoneticPr fontId="5"/>
  </si>
  <si>
    <t>北海道</t>
    <rPh sb="0" eb="1">
      <t>キタ</t>
    </rPh>
    <rPh sb="1" eb="2">
      <t>ウミ</t>
    </rPh>
    <rPh sb="2" eb="3">
      <t>ミチ</t>
    </rPh>
    <phoneticPr fontId="5"/>
  </si>
  <si>
    <t>国　外</t>
    <rPh sb="0" eb="1">
      <t>クニ</t>
    </rPh>
    <rPh sb="2" eb="3">
      <t>ソト</t>
    </rPh>
    <phoneticPr fontId="5"/>
  </si>
  <si>
    <t>道南</t>
    <rPh sb="0" eb="2">
      <t>ドウナン</t>
    </rPh>
    <phoneticPr fontId="5"/>
  </si>
  <si>
    <t>道央</t>
    <rPh sb="0" eb="2">
      <t>ドウオウ</t>
    </rPh>
    <phoneticPr fontId="5"/>
  </si>
  <si>
    <t>道北</t>
    <rPh sb="0" eb="2">
      <t>ドウホク</t>
    </rPh>
    <phoneticPr fontId="5"/>
  </si>
  <si>
    <t>オホーツク</t>
  </si>
  <si>
    <t>十勝</t>
    <rPh sb="0" eb="2">
      <t>トカチ</t>
    </rPh>
    <phoneticPr fontId="5"/>
  </si>
  <si>
    <t>釧路・根室</t>
    <rPh sb="0" eb="2">
      <t>クシロ</t>
    </rPh>
    <rPh sb="3" eb="5">
      <t>ネムロ</t>
    </rPh>
    <phoneticPr fontId="5"/>
  </si>
  <si>
    <t>１～２年目</t>
    <rPh sb="3" eb="5">
      <t>ネンメ</t>
    </rPh>
    <phoneticPr fontId="5"/>
  </si>
  <si>
    <t>３～４年目</t>
    <rPh sb="3" eb="5">
      <t>ネンメ</t>
    </rPh>
    <phoneticPr fontId="5"/>
  </si>
  <si>
    <t>５年以上</t>
    <rPh sb="1" eb="4">
      <t>ネンイジョウ</t>
    </rPh>
    <phoneticPr fontId="5"/>
  </si>
  <si>
    <t>５～９年目</t>
    <rPh sb="3" eb="5">
      <t>ネンメ</t>
    </rPh>
    <phoneticPr fontId="5"/>
  </si>
  <si>
    <t>10年以上</t>
    <rPh sb="2" eb="5">
      <t>ネンイジョウ</t>
    </rPh>
    <phoneticPr fontId="5"/>
  </si>
  <si>
    <t>はい</t>
  </si>
  <si>
    <t>いいえ</t>
  </si>
  <si>
    <t>問１０　①病床数</t>
    <rPh sb="0" eb="1">
      <t>ト</t>
    </rPh>
    <rPh sb="5" eb="8">
      <t>ビョウショウスウ</t>
    </rPh>
    <phoneticPr fontId="5"/>
  </si>
  <si>
    <t>１００未満</t>
    <rPh sb="3" eb="5">
      <t>ミマン</t>
    </rPh>
    <phoneticPr fontId="5"/>
  </si>
  <si>
    <t>１００～２９９</t>
  </si>
  <si>
    <t>３００～４９９</t>
  </si>
  <si>
    <t>５００～６９９</t>
  </si>
  <si>
    <t>７００以上</t>
    <rPh sb="3" eb="5">
      <t>イジョウ</t>
    </rPh>
    <phoneticPr fontId="5"/>
  </si>
  <si>
    <t>※問10　②診療科目　は前回も非掲載（非公表）　今回も同様とする</t>
    <rPh sb="1" eb="2">
      <t>ト</t>
    </rPh>
    <rPh sb="6" eb="8">
      <t>シンリョウ</t>
    </rPh>
    <rPh sb="8" eb="10">
      <t>カモク</t>
    </rPh>
    <rPh sb="12" eb="14">
      <t>ゼンカイ</t>
    </rPh>
    <rPh sb="15" eb="16">
      <t>ヒ</t>
    </rPh>
    <rPh sb="16" eb="18">
      <t>ケイサイ</t>
    </rPh>
    <rPh sb="19" eb="20">
      <t>ヒ</t>
    </rPh>
    <rPh sb="20" eb="22">
      <t>コウヒョウ</t>
    </rPh>
    <rPh sb="24" eb="26">
      <t>コンカイ</t>
    </rPh>
    <rPh sb="27" eb="29">
      <t>ドウヨウ</t>
    </rPh>
    <phoneticPr fontId="2"/>
  </si>
  <si>
    <t>問１０　③当直回数</t>
    <rPh sb="0" eb="1">
      <t>ト</t>
    </rPh>
    <rPh sb="5" eb="7">
      <t>トウチョク</t>
    </rPh>
    <rPh sb="7" eb="9">
      <t>カイスウ</t>
    </rPh>
    <phoneticPr fontId="5"/>
  </si>
  <si>
    <t>H25と変更なし（地方・都市部・センター毎の平均回数／月を算出する必要があるか）</t>
    <rPh sb="4" eb="6">
      <t>ヘンコウ</t>
    </rPh>
    <rPh sb="9" eb="11">
      <t>チホウ</t>
    </rPh>
    <rPh sb="12" eb="15">
      <t>トシブ</t>
    </rPh>
    <rPh sb="20" eb="21">
      <t>ゴト</t>
    </rPh>
    <rPh sb="22" eb="24">
      <t>ヘイキン</t>
    </rPh>
    <rPh sb="24" eb="26">
      <t>カイスウ</t>
    </rPh>
    <rPh sb="27" eb="28">
      <t>ツキ</t>
    </rPh>
    <rPh sb="29" eb="31">
      <t>サンシュツ</t>
    </rPh>
    <rPh sb="33" eb="35">
      <t>ヒツヨウ</t>
    </rPh>
    <phoneticPr fontId="2"/>
  </si>
  <si>
    <t>月１回未満</t>
    <rPh sb="0" eb="1">
      <t>ツキ</t>
    </rPh>
    <rPh sb="2" eb="3">
      <t>カイ</t>
    </rPh>
    <rPh sb="3" eb="5">
      <t>ミマン</t>
    </rPh>
    <phoneticPr fontId="5"/>
  </si>
  <si>
    <t>月１～３回</t>
    <rPh sb="0" eb="1">
      <t>ツキ</t>
    </rPh>
    <rPh sb="4" eb="5">
      <t>カイ</t>
    </rPh>
    <phoneticPr fontId="5"/>
  </si>
  <si>
    <t>月３～５回</t>
    <rPh sb="0" eb="1">
      <t>ツキ</t>
    </rPh>
    <rPh sb="4" eb="5">
      <t>カイ</t>
    </rPh>
    <phoneticPr fontId="5"/>
  </si>
  <si>
    <t>月５回以上</t>
    <rPh sb="0" eb="1">
      <t>ツキ</t>
    </rPh>
    <rPh sb="2" eb="3">
      <t>カイ</t>
    </rPh>
    <rPh sb="3" eb="5">
      <t>イジョウ</t>
    </rPh>
    <phoneticPr fontId="5"/>
  </si>
  <si>
    <t>平均回数／月</t>
    <rPh sb="0" eb="2">
      <t>ヘイキン</t>
    </rPh>
    <rPh sb="2" eb="4">
      <t>カイスウ</t>
    </rPh>
    <rPh sb="5" eb="6">
      <t>ツキ</t>
    </rPh>
    <phoneticPr fontId="5"/>
  </si>
  <si>
    <t>問１１　出身地での勤務</t>
    <rPh sb="0" eb="1">
      <t>ト</t>
    </rPh>
    <rPh sb="4" eb="7">
      <t>シュッシンチ</t>
    </rPh>
    <rPh sb="9" eb="11">
      <t>キンム</t>
    </rPh>
    <phoneticPr fontId="5"/>
  </si>
  <si>
    <t>センター</t>
    <phoneticPr fontId="2"/>
  </si>
  <si>
    <t>希望する</t>
    <rPh sb="0" eb="2">
      <t>キボウ</t>
    </rPh>
    <phoneticPr fontId="5"/>
  </si>
  <si>
    <t>希望しない</t>
    <rPh sb="0" eb="2">
      <t>キボウ</t>
    </rPh>
    <phoneticPr fontId="5"/>
  </si>
  <si>
    <t>現在出身地で勤務中</t>
    <rPh sb="0" eb="2">
      <t>ゲンザイ</t>
    </rPh>
    <rPh sb="2" eb="5">
      <t>シュッシンチ</t>
    </rPh>
    <rPh sb="6" eb="9">
      <t>キンムチュウ</t>
    </rPh>
    <phoneticPr fontId="5"/>
  </si>
  <si>
    <t>問１２　現在の病院に勤務することになった経緯</t>
    <rPh sb="0" eb="1">
      <t>ト</t>
    </rPh>
    <rPh sb="4" eb="6">
      <t>ゲンザイ</t>
    </rPh>
    <rPh sb="7" eb="9">
      <t>ビョウイン</t>
    </rPh>
    <rPh sb="10" eb="12">
      <t>キンム</t>
    </rPh>
    <rPh sb="20" eb="22">
      <t>ケイイ</t>
    </rPh>
    <phoneticPr fontId="5"/>
  </si>
  <si>
    <t>H25に「自分から応募」追加</t>
    <rPh sb="5" eb="7">
      <t>ジブン</t>
    </rPh>
    <rPh sb="9" eb="11">
      <t>オウボ</t>
    </rPh>
    <rPh sb="12" eb="14">
      <t>ツイカ</t>
    </rPh>
    <phoneticPr fontId="2"/>
  </si>
  <si>
    <t>　大学からの派遣</t>
    <rPh sb="1" eb="3">
      <t>ダイガク</t>
    </rPh>
    <rPh sb="6" eb="8">
      <t>ハケン</t>
    </rPh>
    <phoneticPr fontId="2"/>
  </si>
  <si>
    <t>　友人などからの紹介</t>
    <rPh sb="1" eb="3">
      <t>ユウジン</t>
    </rPh>
    <rPh sb="8" eb="10">
      <t>ショウカイ</t>
    </rPh>
    <phoneticPr fontId="5"/>
  </si>
  <si>
    <t>　医師の就業斡旋を行う</t>
    <rPh sb="1" eb="3">
      <t>イシ</t>
    </rPh>
    <rPh sb="4" eb="6">
      <t>シュウギョウ</t>
    </rPh>
    <rPh sb="6" eb="8">
      <t>アッセン</t>
    </rPh>
    <rPh sb="9" eb="10">
      <t>オコナ</t>
    </rPh>
    <phoneticPr fontId="5"/>
  </si>
  <si>
    <t>　団体・業者等からの照会</t>
    <rPh sb="1" eb="3">
      <t>ダンタイ</t>
    </rPh>
    <rPh sb="4" eb="6">
      <t>ギョウシャ</t>
    </rPh>
    <rPh sb="6" eb="7">
      <t>トウ</t>
    </rPh>
    <rPh sb="10" eb="12">
      <t>ショウカイ</t>
    </rPh>
    <phoneticPr fontId="2"/>
  </si>
  <si>
    <t>　自分から応募</t>
    <rPh sb="1" eb="3">
      <t>ジブン</t>
    </rPh>
    <rPh sb="5" eb="7">
      <t>オウボ</t>
    </rPh>
    <phoneticPr fontId="2"/>
  </si>
  <si>
    <t>　その他</t>
    <rPh sb="3" eb="4">
      <t>タ</t>
    </rPh>
    <phoneticPr fontId="5"/>
  </si>
  <si>
    <t>　無回答</t>
    <rPh sb="1" eb="4">
      <t>ムカイトウ</t>
    </rPh>
    <phoneticPr fontId="5"/>
  </si>
  <si>
    <t>問１３　現在の勤務先を選んだ理由　①家族や地域等に関すること</t>
    <rPh sb="0" eb="1">
      <t>ト</t>
    </rPh>
    <rPh sb="4" eb="6">
      <t>ゲンザイ</t>
    </rPh>
    <rPh sb="7" eb="10">
      <t>キンムサキ</t>
    </rPh>
    <rPh sb="11" eb="12">
      <t>エラ</t>
    </rPh>
    <rPh sb="14" eb="16">
      <t>リユウ</t>
    </rPh>
    <rPh sb="18" eb="20">
      <t>カゾク</t>
    </rPh>
    <rPh sb="21" eb="23">
      <t>チイキ</t>
    </rPh>
    <rPh sb="23" eb="24">
      <t>トウ</t>
    </rPh>
    <rPh sb="25" eb="26">
      <t>カン</t>
    </rPh>
    <phoneticPr fontId="5"/>
  </si>
  <si>
    <t>Ｈ２３</t>
    <phoneticPr fontId="2"/>
  </si>
  <si>
    <t>　家族の希望であるため</t>
    <rPh sb="1" eb="3">
      <t>カゾク</t>
    </rPh>
    <rPh sb="4" eb="6">
      <t>キボウ</t>
    </rPh>
    <phoneticPr fontId="2"/>
  </si>
  <si>
    <t>　配偶者の居住地・勤務地で</t>
    <rPh sb="1" eb="4">
      <t>ハイグウシャ</t>
    </rPh>
    <rPh sb="5" eb="8">
      <t>キョジュウチ</t>
    </rPh>
    <rPh sb="9" eb="12">
      <t>キンムチ</t>
    </rPh>
    <phoneticPr fontId="2"/>
  </si>
  <si>
    <t>　あるため</t>
    <phoneticPr fontId="2"/>
  </si>
  <si>
    <t>　出身地であるため</t>
    <rPh sb="1" eb="4">
      <t>シュッシンチ</t>
    </rPh>
    <phoneticPr fontId="5"/>
  </si>
  <si>
    <t>　（又は実家に近い）</t>
    <rPh sb="2" eb="3">
      <t>マタ</t>
    </rPh>
    <rPh sb="4" eb="6">
      <t>ジッカ</t>
    </rPh>
    <rPh sb="7" eb="8">
      <t>チカ</t>
    </rPh>
    <phoneticPr fontId="2"/>
  </si>
  <si>
    <t>問1６</t>
    <rPh sb="0" eb="1">
      <t>ト</t>
    </rPh>
    <phoneticPr fontId="5"/>
  </si>
  <si>
    <t>困っていること、不安・不満なこと（上位１０項目）</t>
    <rPh sb="0" eb="1">
      <t>コマ</t>
    </rPh>
    <rPh sb="8" eb="10">
      <t>フアン</t>
    </rPh>
    <rPh sb="11" eb="13">
      <t>フマン</t>
    </rPh>
    <rPh sb="17" eb="19">
      <t>ジョウイ</t>
    </rPh>
    <rPh sb="21" eb="23">
      <t>コウモク</t>
    </rPh>
    <phoneticPr fontId="5"/>
  </si>
  <si>
    <t>　子どもの教育環境が</t>
    <rPh sb="1" eb="2">
      <t>コ</t>
    </rPh>
    <rPh sb="5" eb="7">
      <t>キョウイク</t>
    </rPh>
    <rPh sb="7" eb="9">
      <t>カンキョウ</t>
    </rPh>
    <phoneticPr fontId="5"/>
  </si>
  <si>
    <t>　整備されているため</t>
    <rPh sb="1" eb="3">
      <t>セイビ</t>
    </rPh>
    <phoneticPr fontId="2"/>
  </si>
  <si>
    <t>　へき地医療への情熱</t>
    <rPh sb="3" eb="4">
      <t>チ</t>
    </rPh>
    <rPh sb="4" eb="6">
      <t>イリョウ</t>
    </rPh>
    <rPh sb="8" eb="10">
      <t>ジョウネツ</t>
    </rPh>
    <phoneticPr fontId="2"/>
  </si>
  <si>
    <t>業務が多忙</t>
    <rPh sb="0" eb="2">
      <t>ギョウム</t>
    </rPh>
    <rPh sb="3" eb="5">
      <t>タボウ</t>
    </rPh>
    <phoneticPr fontId="5"/>
  </si>
  <si>
    <t>　都市部であるため</t>
    <rPh sb="1" eb="4">
      <t>トシブ</t>
    </rPh>
    <phoneticPr fontId="2"/>
  </si>
  <si>
    <t>働きがいや自分自身の将来展望</t>
    <rPh sb="0" eb="1">
      <t>ハタラ</t>
    </rPh>
    <rPh sb="5" eb="7">
      <t>ジブン</t>
    </rPh>
    <rPh sb="7" eb="9">
      <t>ジシン</t>
    </rPh>
    <rPh sb="10" eb="12">
      <t>ショウライ</t>
    </rPh>
    <rPh sb="12" eb="14">
      <t>テンボウ</t>
    </rPh>
    <phoneticPr fontId="5"/>
  </si>
  <si>
    <t>　又は交通の便が良い</t>
    <rPh sb="1" eb="2">
      <t>マタ</t>
    </rPh>
    <rPh sb="3" eb="5">
      <t>コウツウ</t>
    </rPh>
    <rPh sb="6" eb="7">
      <t>ベン</t>
    </rPh>
    <rPh sb="8" eb="9">
      <t>ヨ</t>
    </rPh>
    <phoneticPr fontId="2"/>
  </si>
  <si>
    <t>　特になし</t>
    <rPh sb="1" eb="2">
      <t>トク</t>
    </rPh>
    <phoneticPr fontId="2"/>
  </si>
  <si>
    <t>給与、昇進など人事待遇</t>
    <rPh sb="0" eb="2">
      <t>キュウヨ</t>
    </rPh>
    <rPh sb="3" eb="5">
      <t>ショウシン</t>
    </rPh>
    <rPh sb="7" eb="9">
      <t>ジンジ</t>
    </rPh>
    <rPh sb="9" eb="11">
      <t>タイグウ</t>
    </rPh>
    <phoneticPr fontId="5"/>
  </si>
  <si>
    <t>スキルアップ、専門性の強化ができない</t>
    <rPh sb="7" eb="10">
      <t>センモンセイ</t>
    </rPh>
    <rPh sb="11" eb="13">
      <t>キョウカ</t>
    </rPh>
    <phoneticPr fontId="5"/>
  </si>
  <si>
    <t>勤務先の経営状態（経営不安定など）</t>
    <rPh sb="0" eb="3">
      <t>キンムサキ</t>
    </rPh>
    <rPh sb="4" eb="6">
      <t>ケイエイ</t>
    </rPh>
    <rPh sb="6" eb="8">
      <t>ジョウタイ</t>
    </rPh>
    <rPh sb="9" eb="11">
      <t>ケイエイ</t>
    </rPh>
    <rPh sb="11" eb="14">
      <t>フアンテイ</t>
    </rPh>
    <phoneticPr fontId="5"/>
  </si>
  <si>
    <t>勤務時間の長さ</t>
    <rPh sb="0" eb="2">
      <t>キンム</t>
    </rPh>
    <rPh sb="2" eb="4">
      <t>ジカン</t>
    </rPh>
    <rPh sb="5" eb="6">
      <t>ナガ</t>
    </rPh>
    <phoneticPr fontId="5"/>
  </si>
  <si>
    <t>問１３　現在の勤務先を選んだ理由　②医療機関等に関すること</t>
    <rPh sb="0" eb="1">
      <t>ト</t>
    </rPh>
    <rPh sb="4" eb="6">
      <t>ゲンザイ</t>
    </rPh>
    <rPh sb="7" eb="10">
      <t>キンムサキ</t>
    </rPh>
    <rPh sb="11" eb="12">
      <t>エラ</t>
    </rPh>
    <rPh sb="14" eb="16">
      <t>リユウ</t>
    </rPh>
    <rPh sb="18" eb="20">
      <t>イリョウ</t>
    </rPh>
    <rPh sb="20" eb="22">
      <t>キカン</t>
    </rPh>
    <rPh sb="22" eb="23">
      <t>トウ</t>
    </rPh>
    <rPh sb="24" eb="25">
      <t>カン</t>
    </rPh>
    <phoneticPr fontId="5"/>
  </si>
  <si>
    <t>病院の施設・設備など、職場環境が不十分</t>
    <rPh sb="0" eb="2">
      <t>ビョウイン</t>
    </rPh>
    <rPh sb="3" eb="5">
      <t>シセツ</t>
    </rPh>
    <rPh sb="6" eb="8">
      <t>セツビ</t>
    </rPh>
    <rPh sb="11" eb="13">
      <t>ショクバ</t>
    </rPh>
    <rPh sb="13" eb="15">
      <t>カンキョウ</t>
    </rPh>
    <rPh sb="16" eb="19">
      <t>フジュウブン</t>
    </rPh>
    <phoneticPr fontId="5"/>
  </si>
  <si>
    <t>院内での人間関係</t>
    <rPh sb="0" eb="2">
      <t>インナイ</t>
    </rPh>
    <rPh sb="4" eb="6">
      <t>ニンゲン</t>
    </rPh>
    <rPh sb="6" eb="8">
      <t>カンケイ</t>
    </rPh>
    <phoneticPr fontId="5"/>
  </si>
  <si>
    <t>　病院の施設・設備が充実</t>
    <rPh sb="1" eb="3">
      <t>ビョウイン</t>
    </rPh>
    <rPh sb="4" eb="6">
      <t>シセツ</t>
    </rPh>
    <rPh sb="7" eb="9">
      <t>セツビ</t>
    </rPh>
    <rPh sb="10" eb="12">
      <t>ジュウジツ</t>
    </rPh>
    <phoneticPr fontId="2"/>
  </si>
  <si>
    <t>　しているため</t>
    <phoneticPr fontId="2"/>
  </si>
  <si>
    <t>院内暴力・訴訟など職業に起因する不安</t>
    <rPh sb="0" eb="2">
      <t>インナイ</t>
    </rPh>
    <rPh sb="2" eb="4">
      <t>ボウリョク</t>
    </rPh>
    <rPh sb="5" eb="7">
      <t>ソショウ</t>
    </rPh>
    <rPh sb="9" eb="11">
      <t>ショクギョウ</t>
    </rPh>
    <rPh sb="12" eb="14">
      <t>キイン</t>
    </rPh>
    <rPh sb="16" eb="18">
      <t>フアン</t>
    </rPh>
    <phoneticPr fontId="5"/>
  </si>
  <si>
    <t>-</t>
    <phoneticPr fontId="5"/>
  </si>
  <si>
    <t>　臨床研修を受けた病院で</t>
    <rPh sb="1" eb="3">
      <t>リンショウ</t>
    </rPh>
    <rPh sb="3" eb="5">
      <t>ケンシュウ</t>
    </rPh>
    <rPh sb="6" eb="7">
      <t>ウ</t>
    </rPh>
    <rPh sb="9" eb="11">
      <t>ビョウイン</t>
    </rPh>
    <phoneticPr fontId="2"/>
  </si>
  <si>
    <t>患者との信頼関係の破綻など、やりがいがない</t>
    <rPh sb="0" eb="2">
      <t>カンジャ</t>
    </rPh>
    <rPh sb="4" eb="6">
      <t>シンライ</t>
    </rPh>
    <rPh sb="6" eb="8">
      <t>カンケイ</t>
    </rPh>
    <rPh sb="9" eb="11">
      <t>ハタン</t>
    </rPh>
    <phoneticPr fontId="5"/>
  </si>
  <si>
    <t>　国公立の病院であるため</t>
    <rPh sb="1" eb="4">
      <t>コッコウリツ</t>
    </rPh>
    <rPh sb="5" eb="7">
      <t>ビョウイン</t>
    </rPh>
    <phoneticPr fontId="5"/>
  </si>
  <si>
    <t>アンケート回答者</t>
    <rPh sb="5" eb="8">
      <t>カイトウシャ</t>
    </rPh>
    <phoneticPr fontId="5"/>
  </si>
  <si>
    <t>　臨床研修修了後の研修プロ</t>
    <rPh sb="1" eb="3">
      <t>リンショウ</t>
    </rPh>
    <rPh sb="3" eb="5">
      <t>ケンシュウ</t>
    </rPh>
    <rPh sb="5" eb="7">
      <t>シュウリョウ</t>
    </rPh>
    <rPh sb="7" eb="8">
      <t>アト</t>
    </rPh>
    <rPh sb="9" eb="11">
      <t>ケンシュウ</t>
    </rPh>
    <phoneticPr fontId="5"/>
  </si>
  <si>
    <t>問１６の回答数（その他以外）</t>
    <rPh sb="0" eb="1">
      <t>トイ</t>
    </rPh>
    <rPh sb="4" eb="7">
      <t>カイトウスウ</t>
    </rPh>
    <rPh sb="10" eb="11">
      <t>タ</t>
    </rPh>
    <rPh sb="11" eb="13">
      <t>イガイ</t>
    </rPh>
    <phoneticPr fontId="5"/>
  </si>
  <si>
    <t>　グラムが優れているため</t>
    <rPh sb="5" eb="6">
      <t>スグ</t>
    </rPh>
    <phoneticPr fontId="2"/>
  </si>
  <si>
    <t>　臨床研究が優れているため</t>
    <rPh sb="1" eb="3">
      <t>リンショウ</t>
    </rPh>
    <rPh sb="3" eb="5">
      <t>ケンキュウ</t>
    </rPh>
    <rPh sb="6" eb="7">
      <t>スグ</t>
    </rPh>
    <phoneticPr fontId="2"/>
  </si>
  <si>
    <t>問1７</t>
    <rPh sb="0" eb="1">
      <t>ト</t>
    </rPh>
    <phoneticPr fontId="5"/>
  </si>
  <si>
    <t>地域での勤務条件（上位１５項目）</t>
    <rPh sb="0" eb="2">
      <t>チイキ</t>
    </rPh>
    <rPh sb="4" eb="6">
      <t>キンム</t>
    </rPh>
    <rPh sb="6" eb="8">
      <t>ジョウケン</t>
    </rPh>
    <rPh sb="9" eb="11">
      <t>ジョウイ</t>
    </rPh>
    <rPh sb="13" eb="15">
      <t>コウモク</t>
    </rPh>
    <phoneticPr fontId="5"/>
  </si>
  <si>
    <t>　優れた指導者がいるため</t>
    <rPh sb="1" eb="2">
      <t>スグ</t>
    </rPh>
    <rPh sb="4" eb="7">
      <t>シドウシャ</t>
    </rPh>
    <phoneticPr fontId="2"/>
  </si>
  <si>
    <t>自分と交代できる医師がいる</t>
    <rPh sb="0" eb="2">
      <t>ジブン</t>
    </rPh>
    <rPh sb="3" eb="5">
      <t>コウタイ</t>
    </rPh>
    <rPh sb="8" eb="10">
      <t>イシ</t>
    </rPh>
    <phoneticPr fontId="5"/>
  </si>
  <si>
    <t>医師の勤務環境に対して地域の理解がある</t>
    <rPh sb="0" eb="2">
      <t>イシ</t>
    </rPh>
    <rPh sb="3" eb="5">
      <t>キンム</t>
    </rPh>
    <rPh sb="5" eb="7">
      <t>カンキョウ</t>
    </rPh>
    <rPh sb="8" eb="9">
      <t>タイ</t>
    </rPh>
    <rPh sb="11" eb="13">
      <t>チイキ</t>
    </rPh>
    <rPh sb="14" eb="16">
      <t>リカイ</t>
    </rPh>
    <phoneticPr fontId="5"/>
  </si>
  <si>
    <t>給与が良い</t>
    <rPh sb="0" eb="2">
      <t>キュウヨ</t>
    </rPh>
    <rPh sb="3" eb="4">
      <t>ヨ</t>
    </rPh>
    <phoneticPr fontId="5"/>
  </si>
  <si>
    <t>他病院とのネットワーク・連携がある</t>
    <rPh sb="0" eb="3">
      <t>タビョウイン</t>
    </rPh>
    <rPh sb="12" eb="14">
      <t>レンケイ</t>
    </rPh>
    <phoneticPr fontId="5"/>
  </si>
  <si>
    <t>一定の期間に限定されている</t>
    <rPh sb="0" eb="2">
      <t>イッテイ</t>
    </rPh>
    <rPh sb="3" eb="5">
      <t>キカン</t>
    </rPh>
    <rPh sb="6" eb="8">
      <t>ゲンテイ</t>
    </rPh>
    <phoneticPr fontId="5"/>
  </si>
  <si>
    <t>問１３　現在の勤務先を選んだ理由　③勤務環境・条件等に関すること</t>
    <rPh sb="0" eb="1">
      <t>ト</t>
    </rPh>
    <rPh sb="4" eb="6">
      <t>ゲンザイ</t>
    </rPh>
    <rPh sb="7" eb="10">
      <t>キンムサキ</t>
    </rPh>
    <rPh sb="11" eb="12">
      <t>エラ</t>
    </rPh>
    <rPh sb="14" eb="16">
      <t>リユウ</t>
    </rPh>
    <rPh sb="18" eb="20">
      <t>キンム</t>
    </rPh>
    <rPh sb="20" eb="22">
      <t>カンキョウ</t>
    </rPh>
    <rPh sb="23" eb="25">
      <t>ジョウケン</t>
    </rPh>
    <rPh sb="25" eb="26">
      <t>トウ</t>
    </rPh>
    <rPh sb="27" eb="28">
      <t>カン</t>
    </rPh>
    <phoneticPr fontId="5"/>
  </si>
  <si>
    <t>家族の同意がある</t>
    <rPh sb="0" eb="2">
      <t>カゾク</t>
    </rPh>
    <rPh sb="3" eb="5">
      <t>ドウイ</t>
    </rPh>
    <phoneticPr fontId="5"/>
  </si>
  <si>
    <t>　給与や手当が良いため</t>
    <rPh sb="1" eb="3">
      <t>キュウヨ</t>
    </rPh>
    <rPh sb="4" eb="6">
      <t>テアテ</t>
    </rPh>
    <rPh sb="7" eb="8">
      <t>ヨ</t>
    </rPh>
    <phoneticPr fontId="2"/>
  </si>
  <si>
    <t>居住環境が整備されている</t>
    <rPh sb="0" eb="2">
      <t>キョジュウ</t>
    </rPh>
    <rPh sb="2" eb="4">
      <t>カンキョウ</t>
    </rPh>
    <rPh sb="5" eb="7">
      <t>セイビ</t>
    </rPh>
    <phoneticPr fontId="5"/>
  </si>
  <si>
    <t>　当直回数が少ないため</t>
    <rPh sb="1" eb="3">
      <t>トウチョク</t>
    </rPh>
    <rPh sb="3" eb="5">
      <t>カイスウ</t>
    </rPh>
    <rPh sb="6" eb="7">
      <t>スク</t>
    </rPh>
    <phoneticPr fontId="2"/>
  </si>
  <si>
    <t>子どもの教育環境が整備されている</t>
    <rPh sb="0" eb="1">
      <t>コ</t>
    </rPh>
    <rPh sb="4" eb="6">
      <t>キョウイク</t>
    </rPh>
    <rPh sb="6" eb="8">
      <t>カンキョウ</t>
    </rPh>
    <rPh sb="9" eb="11">
      <t>セイビ</t>
    </rPh>
    <phoneticPr fontId="5"/>
  </si>
  <si>
    <t>　（休暇がとりやすい）</t>
    <rPh sb="2" eb="4">
      <t>キュウカ</t>
    </rPh>
    <phoneticPr fontId="2"/>
  </si>
  <si>
    <t>　福利厚生が充実しているため</t>
    <rPh sb="1" eb="3">
      <t>フクリ</t>
    </rPh>
    <rPh sb="3" eb="5">
      <t>コウセイ</t>
    </rPh>
    <rPh sb="6" eb="8">
      <t>ジュウジツ</t>
    </rPh>
    <phoneticPr fontId="5"/>
  </si>
  <si>
    <t>病院の施設・設備が整っている</t>
    <rPh sb="0" eb="2">
      <t>ビョウイン</t>
    </rPh>
    <rPh sb="3" eb="5">
      <t>シセツ</t>
    </rPh>
    <rPh sb="6" eb="8">
      <t>セツビ</t>
    </rPh>
    <rPh sb="9" eb="10">
      <t>トトノ</t>
    </rPh>
    <phoneticPr fontId="5"/>
  </si>
  <si>
    <t>　出産・育児休暇制度が整って</t>
    <rPh sb="1" eb="3">
      <t>シュッサン</t>
    </rPh>
    <rPh sb="4" eb="6">
      <t>イクジ</t>
    </rPh>
    <rPh sb="6" eb="8">
      <t>キュウカ</t>
    </rPh>
    <rPh sb="8" eb="10">
      <t>セイド</t>
    </rPh>
    <rPh sb="11" eb="12">
      <t>トトノ</t>
    </rPh>
    <phoneticPr fontId="5"/>
  </si>
  <si>
    <t>専門医取得後である</t>
    <rPh sb="0" eb="3">
      <t>センモンイ</t>
    </rPh>
    <rPh sb="3" eb="6">
      <t>シュトクゴ</t>
    </rPh>
    <phoneticPr fontId="5"/>
  </si>
  <si>
    <t>　いるため（取得・復帰が容易）</t>
    <rPh sb="6" eb="8">
      <t>シュトク</t>
    </rPh>
    <rPh sb="9" eb="11">
      <t>フッキ</t>
    </rPh>
    <rPh sb="12" eb="14">
      <t>ヨウイ</t>
    </rPh>
    <phoneticPr fontId="2"/>
  </si>
  <si>
    <t>　医学博士号が取得できるため</t>
    <rPh sb="1" eb="3">
      <t>イガク</t>
    </rPh>
    <rPh sb="3" eb="5">
      <t>ハクシ</t>
    </rPh>
    <rPh sb="5" eb="6">
      <t>ゴウ</t>
    </rPh>
    <rPh sb="7" eb="9">
      <t>シュトク</t>
    </rPh>
    <phoneticPr fontId="2"/>
  </si>
  <si>
    <t>単身赴任の生活費や親族の元への交通費補助がある</t>
    <rPh sb="0" eb="2">
      <t>タンシン</t>
    </rPh>
    <rPh sb="2" eb="4">
      <t>フニン</t>
    </rPh>
    <rPh sb="5" eb="8">
      <t>セイカツヒ</t>
    </rPh>
    <rPh sb="9" eb="11">
      <t>シンゾク</t>
    </rPh>
    <rPh sb="12" eb="13">
      <t>モト</t>
    </rPh>
    <rPh sb="15" eb="18">
      <t>コウツウヒ</t>
    </rPh>
    <rPh sb="18" eb="20">
      <t>ホジョ</t>
    </rPh>
    <phoneticPr fontId="5"/>
  </si>
  <si>
    <t>地域の中核病院である</t>
    <rPh sb="0" eb="2">
      <t>チイキ</t>
    </rPh>
    <rPh sb="3" eb="5">
      <t>チュウカク</t>
    </rPh>
    <rPh sb="5" eb="7">
      <t>ビョウイン</t>
    </rPh>
    <phoneticPr fontId="5"/>
  </si>
  <si>
    <t>　専門医取得につながるため</t>
    <rPh sb="1" eb="4">
      <t>センモンイ</t>
    </rPh>
    <rPh sb="4" eb="6">
      <t>シュトク</t>
    </rPh>
    <phoneticPr fontId="2"/>
  </si>
  <si>
    <t>現在の生活圏から交通の便がよい</t>
    <rPh sb="0" eb="2">
      <t>ゲンザイ</t>
    </rPh>
    <rPh sb="3" eb="6">
      <t>セイカツケン</t>
    </rPh>
    <rPh sb="8" eb="10">
      <t>コウツウ</t>
    </rPh>
    <rPh sb="11" eb="12">
      <t>ベン</t>
    </rPh>
    <phoneticPr fontId="5"/>
  </si>
  <si>
    <t>定年退職後である</t>
    <rPh sb="0" eb="2">
      <t>テイネン</t>
    </rPh>
    <rPh sb="2" eb="5">
      <t>タイショクゴ</t>
    </rPh>
    <phoneticPr fontId="5"/>
  </si>
  <si>
    <t>配偶者が就業できる</t>
    <rPh sb="0" eb="3">
      <t>ハイグウシャ</t>
    </rPh>
    <rPh sb="4" eb="6">
      <t>シュウギョウ</t>
    </rPh>
    <phoneticPr fontId="5"/>
  </si>
  <si>
    <t>商業・娯楽施設が充実している</t>
    <rPh sb="0" eb="2">
      <t>ショウギョウ</t>
    </rPh>
    <rPh sb="3" eb="5">
      <t>ゴラク</t>
    </rPh>
    <rPh sb="5" eb="7">
      <t>シセツ</t>
    </rPh>
    <rPh sb="8" eb="10">
      <t>ジュウジツ</t>
    </rPh>
    <phoneticPr fontId="5"/>
  </si>
  <si>
    <t>現在の生活圏から距離が近い</t>
    <rPh sb="0" eb="2">
      <t>ゲンザイ</t>
    </rPh>
    <rPh sb="3" eb="6">
      <t>セイカツケン</t>
    </rPh>
    <rPh sb="8" eb="10">
      <t>キョリ</t>
    </rPh>
    <rPh sb="11" eb="12">
      <t>チカ</t>
    </rPh>
    <phoneticPr fontId="5"/>
  </si>
  <si>
    <t>問１４　困っていること、不安・不満</t>
    <rPh sb="0" eb="1">
      <t>ト</t>
    </rPh>
    <rPh sb="4" eb="5">
      <t>コマ</t>
    </rPh>
    <rPh sb="12" eb="14">
      <t>フアン</t>
    </rPh>
    <rPh sb="15" eb="17">
      <t>フマン</t>
    </rPh>
    <phoneticPr fontId="5"/>
  </si>
  <si>
    <t>出身地である（に近い）</t>
    <rPh sb="0" eb="3">
      <t>シュッシンチ</t>
    </rPh>
    <rPh sb="8" eb="9">
      <t>チカ</t>
    </rPh>
    <phoneticPr fontId="5"/>
  </si>
  <si>
    <t>事前に地域医療に従事する研修期間がある</t>
    <rPh sb="0" eb="2">
      <t>ジゼン</t>
    </rPh>
    <rPh sb="3" eb="5">
      <t>チイキ</t>
    </rPh>
    <rPh sb="5" eb="7">
      <t>イリョウ</t>
    </rPh>
    <rPh sb="8" eb="10">
      <t>ジュウジ</t>
    </rPh>
    <rPh sb="12" eb="14">
      <t>ケンシュウ</t>
    </rPh>
    <rPh sb="14" eb="16">
      <t>キカン</t>
    </rPh>
    <phoneticPr fontId="5"/>
  </si>
  <si>
    <t>　業務が多忙</t>
    <rPh sb="1" eb="3">
      <t>ギョウム</t>
    </rPh>
    <rPh sb="4" eb="6">
      <t>タボウ</t>
    </rPh>
    <phoneticPr fontId="2"/>
  </si>
  <si>
    <t>実家に近い</t>
    <rPh sb="0" eb="2">
      <t>ジッカ</t>
    </rPh>
    <rPh sb="3" eb="4">
      <t>チカ</t>
    </rPh>
    <phoneticPr fontId="5"/>
  </si>
  <si>
    <t>　働きがいや自分自身の将来展望</t>
    <rPh sb="1" eb="2">
      <t>ハタラ</t>
    </rPh>
    <rPh sb="6" eb="8">
      <t>ジブン</t>
    </rPh>
    <rPh sb="8" eb="10">
      <t>ジシン</t>
    </rPh>
    <rPh sb="11" eb="13">
      <t>ショウライ</t>
    </rPh>
    <rPh sb="13" eb="15">
      <t>テンボウ</t>
    </rPh>
    <phoneticPr fontId="2"/>
  </si>
  <si>
    <t>入院のない小規模の診療所である</t>
    <rPh sb="0" eb="2">
      <t>ニュウイン</t>
    </rPh>
    <rPh sb="5" eb="8">
      <t>ショウキボ</t>
    </rPh>
    <rPh sb="9" eb="12">
      <t>シンリョウジョ</t>
    </rPh>
    <phoneticPr fontId="5"/>
  </si>
  <si>
    <t>　給与・昇進などの人事待遇</t>
    <rPh sb="1" eb="3">
      <t>キュウヨ</t>
    </rPh>
    <rPh sb="4" eb="6">
      <t>ショウシン</t>
    </rPh>
    <rPh sb="9" eb="11">
      <t>ジンジ</t>
    </rPh>
    <rPh sb="11" eb="13">
      <t>タイグウ</t>
    </rPh>
    <phoneticPr fontId="2"/>
  </si>
  <si>
    <t>地域医療に従事した後に留学できる</t>
    <rPh sb="0" eb="2">
      <t>チイキ</t>
    </rPh>
    <rPh sb="2" eb="4">
      <t>イリョウ</t>
    </rPh>
    <rPh sb="5" eb="7">
      <t>ジュウジ</t>
    </rPh>
    <rPh sb="9" eb="10">
      <t>ノチ</t>
    </rPh>
    <rPh sb="11" eb="13">
      <t>リュウガク</t>
    </rPh>
    <phoneticPr fontId="5"/>
  </si>
  <si>
    <t>　スキルアップ・専門性の強化</t>
    <rPh sb="8" eb="11">
      <t>センモンセイ</t>
    </rPh>
    <rPh sb="12" eb="14">
      <t>キョウカ</t>
    </rPh>
    <phoneticPr fontId="2"/>
  </si>
  <si>
    <t>　ができない</t>
    <phoneticPr fontId="2"/>
  </si>
  <si>
    <t>　勤務先の経営状態</t>
    <rPh sb="1" eb="4">
      <t>キンムサキ</t>
    </rPh>
    <rPh sb="5" eb="7">
      <t>ケイエイ</t>
    </rPh>
    <rPh sb="7" eb="9">
      <t>ジョウタイ</t>
    </rPh>
    <phoneticPr fontId="2"/>
  </si>
  <si>
    <t>問１７の回答数（その他以外）</t>
    <rPh sb="0" eb="1">
      <t>トイ</t>
    </rPh>
    <rPh sb="4" eb="7">
      <t>カイトウスウ</t>
    </rPh>
    <rPh sb="10" eb="11">
      <t>タ</t>
    </rPh>
    <rPh sb="11" eb="13">
      <t>イガイ</t>
    </rPh>
    <phoneticPr fontId="5"/>
  </si>
  <si>
    <t>　（経営不安定など）</t>
    <rPh sb="2" eb="4">
      <t>ケイエイ</t>
    </rPh>
    <rPh sb="4" eb="7">
      <t>フアンテイ</t>
    </rPh>
    <phoneticPr fontId="2"/>
  </si>
  <si>
    <t>　勤務時間の長さ</t>
    <rPh sb="1" eb="3">
      <t>キンム</t>
    </rPh>
    <rPh sb="3" eb="5">
      <t>ジカン</t>
    </rPh>
    <rPh sb="6" eb="7">
      <t>ナガ</t>
    </rPh>
    <phoneticPr fontId="2"/>
  </si>
  <si>
    <t>問1８</t>
    <rPh sb="0" eb="1">
      <t>ト</t>
    </rPh>
    <phoneticPr fontId="5"/>
  </si>
  <si>
    <t>医師不足の要因（主な要因）（自由記載）</t>
    <rPh sb="0" eb="2">
      <t>イシ</t>
    </rPh>
    <rPh sb="2" eb="4">
      <t>ブソク</t>
    </rPh>
    <rPh sb="5" eb="7">
      <t>ヨウイン</t>
    </rPh>
    <rPh sb="8" eb="9">
      <t>オモ</t>
    </rPh>
    <rPh sb="10" eb="12">
      <t>ヨウイン</t>
    </rPh>
    <rPh sb="14" eb="16">
      <t>ジユウ</t>
    </rPh>
    <rPh sb="16" eb="18">
      <t>キサイ</t>
    </rPh>
    <phoneticPr fontId="5"/>
  </si>
  <si>
    <t>　病院の施設・設備など、職場</t>
    <rPh sb="1" eb="3">
      <t>ビョウイン</t>
    </rPh>
    <rPh sb="4" eb="6">
      <t>シセツ</t>
    </rPh>
    <rPh sb="7" eb="9">
      <t>セツビ</t>
    </rPh>
    <rPh sb="12" eb="14">
      <t>ショクバ</t>
    </rPh>
    <phoneticPr fontId="2"/>
  </si>
  <si>
    <t>　環境が不十分</t>
    <rPh sb="1" eb="3">
      <t>カンキョウ</t>
    </rPh>
    <rPh sb="4" eb="7">
      <t>フジュウブン</t>
    </rPh>
    <phoneticPr fontId="2"/>
  </si>
  <si>
    <t>　院内での人間関係</t>
    <rPh sb="1" eb="3">
      <t>インナイ</t>
    </rPh>
    <rPh sb="5" eb="7">
      <t>ニンゲン</t>
    </rPh>
    <rPh sb="7" eb="9">
      <t>カンケイ</t>
    </rPh>
    <phoneticPr fontId="2"/>
  </si>
  <si>
    <t>業務多忙、日直・当直が多い等の勤務環境</t>
    <rPh sb="0" eb="2">
      <t>ギョウム</t>
    </rPh>
    <rPh sb="2" eb="4">
      <t>タボウ</t>
    </rPh>
    <rPh sb="5" eb="7">
      <t>ニッチョク</t>
    </rPh>
    <rPh sb="8" eb="10">
      <t>トウチョク</t>
    </rPh>
    <rPh sb="11" eb="12">
      <t>オオ</t>
    </rPh>
    <rPh sb="13" eb="14">
      <t>トウ</t>
    </rPh>
    <rPh sb="15" eb="17">
      <t>キンム</t>
    </rPh>
    <rPh sb="17" eb="19">
      <t>カンキョウ</t>
    </rPh>
    <phoneticPr fontId="5"/>
  </si>
  <si>
    <t>　院内暴力・訴訟など職業に</t>
    <rPh sb="1" eb="3">
      <t>インナイ</t>
    </rPh>
    <rPh sb="3" eb="5">
      <t>ボウリョク</t>
    </rPh>
    <rPh sb="6" eb="8">
      <t>ソショウ</t>
    </rPh>
    <rPh sb="10" eb="12">
      <t>ショクギョウ</t>
    </rPh>
    <phoneticPr fontId="2"/>
  </si>
  <si>
    <t>医師の都会志向</t>
    <rPh sb="0" eb="2">
      <t>イシ</t>
    </rPh>
    <rPh sb="3" eb="5">
      <t>トカイ</t>
    </rPh>
    <rPh sb="5" eb="7">
      <t>シコウ</t>
    </rPh>
    <phoneticPr fontId="5"/>
  </si>
  <si>
    <t>　起因する不安</t>
    <rPh sb="1" eb="3">
      <t>キイン</t>
    </rPh>
    <rPh sb="5" eb="7">
      <t>フアン</t>
    </rPh>
    <phoneticPr fontId="2"/>
  </si>
  <si>
    <t>　患者との信頼関係の破綻など</t>
    <rPh sb="1" eb="3">
      <t>カンジャ</t>
    </rPh>
    <rPh sb="5" eb="7">
      <t>シンライ</t>
    </rPh>
    <rPh sb="7" eb="9">
      <t>カンケイ</t>
    </rPh>
    <rPh sb="10" eb="12">
      <t>ハタン</t>
    </rPh>
    <phoneticPr fontId="2"/>
  </si>
  <si>
    <t>臨床研修制度の導入</t>
    <rPh sb="0" eb="2">
      <t>リンショウ</t>
    </rPh>
    <rPh sb="2" eb="4">
      <t>ケンシュウ</t>
    </rPh>
    <rPh sb="4" eb="6">
      <t>セイド</t>
    </rPh>
    <rPh sb="7" eb="9">
      <t>ドウニュウ</t>
    </rPh>
    <phoneticPr fontId="5"/>
  </si>
  <si>
    <t>　やりがいがない</t>
    <phoneticPr fontId="2"/>
  </si>
  <si>
    <t>医局の弱体化</t>
    <rPh sb="0" eb="2">
      <t>イキョク</t>
    </rPh>
    <rPh sb="3" eb="6">
      <t>ジャクタイカ</t>
    </rPh>
    <phoneticPr fontId="5"/>
  </si>
  <si>
    <t>医療行政の問題</t>
    <rPh sb="0" eb="2">
      <t>イリョウ</t>
    </rPh>
    <rPh sb="2" eb="4">
      <t>ギョウセイ</t>
    </rPh>
    <rPh sb="5" eb="7">
      <t>モンダイ</t>
    </rPh>
    <phoneticPr fontId="5"/>
  </si>
  <si>
    <t>医師の勤務環境に対する地域の理解</t>
    <rPh sb="0" eb="2">
      <t>イシ</t>
    </rPh>
    <rPh sb="3" eb="5">
      <t>キンム</t>
    </rPh>
    <rPh sb="5" eb="7">
      <t>カンキョウ</t>
    </rPh>
    <rPh sb="8" eb="9">
      <t>タイ</t>
    </rPh>
    <rPh sb="11" eb="13">
      <t>チイキ</t>
    </rPh>
    <rPh sb="14" eb="16">
      <t>リカイ</t>
    </rPh>
    <phoneticPr fontId="5"/>
  </si>
  <si>
    <t>問１６　医師不足地域に勤務する場合の条件　①家族や地域等に関すること</t>
    <rPh sb="0" eb="1">
      <t>ト</t>
    </rPh>
    <rPh sb="4" eb="6">
      <t>イシ</t>
    </rPh>
    <rPh sb="6" eb="8">
      <t>フソク</t>
    </rPh>
    <rPh sb="8" eb="10">
      <t>チイキ</t>
    </rPh>
    <rPh sb="11" eb="13">
      <t>キンム</t>
    </rPh>
    <rPh sb="15" eb="17">
      <t>バアイ</t>
    </rPh>
    <rPh sb="18" eb="20">
      <t>ジョウケン</t>
    </rPh>
    <rPh sb="22" eb="24">
      <t>カゾク</t>
    </rPh>
    <rPh sb="25" eb="27">
      <t>チイキ</t>
    </rPh>
    <rPh sb="27" eb="28">
      <t>トウ</t>
    </rPh>
    <rPh sb="29" eb="30">
      <t>カン</t>
    </rPh>
    <phoneticPr fontId="5"/>
  </si>
  <si>
    <t>子どもの教育など家族の問題</t>
    <rPh sb="0" eb="1">
      <t>コ</t>
    </rPh>
    <rPh sb="4" eb="6">
      <t>キョウイク</t>
    </rPh>
    <rPh sb="8" eb="10">
      <t>カゾク</t>
    </rPh>
    <rPh sb="11" eb="13">
      <t>モンダイ</t>
    </rPh>
    <phoneticPr fontId="5"/>
  </si>
  <si>
    <t>診療科の偏在</t>
    <rPh sb="0" eb="3">
      <t>シンリョウカ</t>
    </rPh>
    <rPh sb="4" eb="6">
      <t>ヘンザイ</t>
    </rPh>
    <phoneticPr fontId="5"/>
  </si>
  <si>
    <t>－</t>
  </si>
  <si>
    <t>　家族の同意があること</t>
    <rPh sb="1" eb="3">
      <t>カゾク</t>
    </rPh>
    <rPh sb="4" eb="6">
      <t>ドウイ</t>
    </rPh>
    <phoneticPr fontId="2"/>
  </si>
  <si>
    <t>専門医志向による都市部勤務</t>
    <rPh sb="0" eb="3">
      <t>センモンイ</t>
    </rPh>
    <rPh sb="3" eb="5">
      <t>シコウ</t>
    </rPh>
    <rPh sb="8" eb="11">
      <t>トシブ</t>
    </rPh>
    <rPh sb="11" eb="13">
      <t>キンム</t>
    </rPh>
    <phoneticPr fontId="5"/>
  </si>
  <si>
    <t>　あること</t>
    <phoneticPr fontId="2"/>
  </si>
  <si>
    <t>女性医師の増加</t>
    <rPh sb="0" eb="2">
      <t>ジョセイ</t>
    </rPh>
    <rPh sb="2" eb="4">
      <t>イシ</t>
    </rPh>
    <rPh sb="5" eb="7">
      <t>ゾウカ</t>
    </rPh>
    <phoneticPr fontId="5"/>
  </si>
  <si>
    <t>　出身地であること</t>
    <rPh sb="1" eb="4">
      <t>シュッシンチ</t>
    </rPh>
    <phoneticPr fontId="5"/>
  </si>
  <si>
    <t>　（又は近いこと）</t>
    <rPh sb="2" eb="3">
      <t>マタ</t>
    </rPh>
    <rPh sb="4" eb="5">
      <t>チカ</t>
    </rPh>
    <phoneticPr fontId="2"/>
  </si>
  <si>
    <t>医師の絶対数の不足</t>
    <rPh sb="0" eb="2">
      <t>イシ</t>
    </rPh>
    <rPh sb="3" eb="6">
      <t>ゼッタイスウ</t>
    </rPh>
    <rPh sb="7" eb="9">
      <t>フソク</t>
    </rPh>
    <phoneticPr fontId="5"/>
  </si>
  <si>
    <t>　整備されていること</t>
    <rPh sb="1" eb="3">
      <t>セイビ</t>
    </rPh>
    <phoneticPr fontId="2"/>
  </si>
  <si>
    <t>コンビニ受診への対応</t>
    <rPh sb="4" eb="6">
      <t>ジュシン</t>
    </rPh>
    <rPh sb="8" eb="10">
      <t>タイオウ</t>
    </rPh>
    <phoneticPr fontId="5"/>
  </si>
  <si>
    <t>　商業・娯楽施設が充実して</t>
    <rPh sb="1" eb="3">
      <t>ショウギョウ</t>
    </rPh>
    <rPh sb="4" eb="6">
      <t>ゴラク</t>
    </rPh>
    <rPh sb="6" eb="8">
      <t>シセツ</t>
    </rPh>
    <rPh sb="9" eb="11">
      <t>ジュウジツ</t>
    </rPh>
    <phoneticPr fontId="2"/>
  </si>
  <si>
    <t>　いること</t>
    <phoneticPr fontId="2"/>
  </si>
  <si>
    <t>　現在の生活圏から交通の便</t>
    <rPh sb="1" eb="3">
      <t>ゲンザイ</t>
    </rPh>
    <rPh sb="4" eb="6">
      <t>セイカツ</t>
    </rPh>
    <rPh sb="6" eb="7">
      <t>ケン</t>
    </rPh>
    <rPh sb="9" eb="11">
      <t>コウツウ</t>
    </rPh>
    <rPh sb="12" eb="13">
      <t>ベン</t>
    </rPh>
    <phoneticPr fontId="2"/>
  </si>
  <si>
    <t>問１８の回答数</t>
    <rPh sb="0" eb="1">
      <t>トイ</t>
    </rPh>
    <rPh sb="4" eb="7">
      <t>カイトウスウ</t>
    </rPh>
    <phoneticPr fontId="5"/>
  </si>
  <si>
    <t>　が良く距離が近いこと</t>
    <rPh sb="2" eb="3">
      <t>ヨ</t>
    </rPh>
    <rPh sb="4" eb="6">
      <t>キョリ</t>
    </rPh>
    <rPh sb="7" eb="8">
      <t>チカ</t>
    </rPh>
    <phoneticPr fontId="2"/>
  </si>
  <si>
    <t>その他の意見</t>
    <rPh sb="2" eb="3">
      <t>タ</t>
    </rPh>
    <rPh sb="4" eb="6">
      <t>イケン</t>
    </rPh>
    <phoneticPr fontId="5"/>
  </si>
  <si>
    <t>・</t>
    <phoneticPr fontId="5"/>
  </si>
  <si>
    <t>病院が多すぎる、開業医が多すぎる</t>
    <rPh sb="0" eb="2">
      <t>ビョウイン</t>
    </rPh>
    <rPh sb="3" eb="4">
      <t>オオ</t>
    </rPh>
    <rPh sb="8" eb="11">
      <t>カイギョウイ</t>
    </rPh>
    <rPh sb="12" eb="13">
      <t>オオ</t>
    </rPh>
    <phoneticPr fontId="5"/>
  </si>
  <si>
    <t>医師のわがまま、医師の自覚の欠如</t>
    <rPh sb="0" eb="2">
      <t>イシ</t>
    </rPh>
    <rPh sb="8" eb="10">
      <t>イシ</t>
    </rPh>
    <rPh sb="11" eb="13">
      <t>ジカク</t>
    </rPh>
    <rPh sb="14" eb="16">
      <t>ケツジョ</t>
    </rPh>
    <phoneticPr fontId="5"/>
  </si>
  <si>
    <t>地域医療に魅力がない、メリットがない</t>
    <rPh sb="0" eb="2">
      <t>チイキ</t>
    </rPh>
    <rPh sb="2" eb="4">
      <t>イリョウ</t>
    </rPh>
    <rPh sb="5" eb="7">
      <t>ミリョク</t>
    </rPh>
    <phoneticPr fontId="5"/>
  </si>
  <si>
    <t>医師の責任に任せすぎ、甘えすぎ</t>
    <rPh sb="0" eb="2">
      <t>イシ</t>
    </rPh>
    <rPh sb="3" eb="5">
      <t>セキニン</t>
    </rPh>
    <rPh sb="6" eb="7">
      <t>マカ</t>
    </rPh>
    <rPh sb="11" eb="12">
      <t>アマ</t>
    </rPh>
    <phoneticPr fontId="5"/>
  </si>
  <si>
    <t>問１６　医師不足地域に勤務する場合の条件　②医療機関等に関すること</t>
    <rPh sb="0" eb="1">
      <t>ト</t>
    </rPh>
    <rPh sb="4" eb="6">
      <t>イシ</t>
    </rPh>
    <rPh sb="6" eb="8">
      <t>フソク</t>
    </rPh>
    <rPh sb="8" eb="10">
      <t>チイキ</t>
    </rPh>
    <rPh sb="11" eb="13">
      <t>キンム</t>
    </rPh>
    <rPh sb="15" eb="17">
      <t>バアイ</t>
    </rPh>
    <rPh sb="18" eb="20">
      <t>ジョウケン</t>
    </rPh>
    <rPh sb="22" eb="24">
      <t>イリョウ</t>
    </rPh>
    <rPh sb="24" eb="26">
      <t>キカン</t>
    </rPh>
    <rPh sb="26" eb="27">
      <t>トウ</t>
    </rPh>
    <rPh sb="28" eb="29">
      <t>カン</t>
    </rPh>
    <phoneticPr fontId="5"/>
  </si>
  <si>
    <t>問1９</t>
    <rPh sb="0" eb="1">
      <t>ト</t>
    </rPh>
    <phoneticPr fontId="5"/>
  </si>
  <si>
    <t>地域勤務をしてよかったこと（主な意見）（自由記載）</t>
    <rPh sb="0" eb="2">
      <t>チイキ</t>
    </rPh>
    <rPh sb="2" eb="4">
      <t>キンム</t>
    </rPh>
    <rPh sb="14" eb="15">
      <t>オモ</t>
    </rPh>
    <rPh sb="16" eb="18">
      <t>イケン</t>
    </rPh>
    <rPh sb="20" eb="22">
      <t>ジユウ</t>
    </rPh>
    <rPh sb="22" eb="24">
      <t>キサイ</t>
    </rPh>
    <phoneticPr fontId="5"/>
  </si>
  <si>
    <t>　自分と交代できる医師がいる</t>
    <rPh sb="1" eb="3">
      <t>ジブン</t>
    </rPh>
    <rPh sb="4" eb="6">
      <t>コウタイ</t>
    </rPh>
    <rPh sb="9" eb="11">
      <t>イシ</t>
    </rPh>
    <phoneticPr fontId="2"/>
  </si>
  <si>
    <t>幅広く症例を経験</t>
    <rPh sb="0" eb="2">
      <t>ハバヒロ</t>
    </rPh>
    <rPh sb="3" eb="5">
      <t>ショウレイ</t>
    </rPh>
    <rPh sb="6" eb="8">
      <t>ケイケン</t>
    </rPh>
    <phoneticPr fontId="5"/>
  </si>
  <si>
    <t>　こと</t>
    <phoneticPr fontId="2"/>
  </si>
  <si>
    <t>　病院の施設・設備が整ってい</t>
    <rPh sb="1" eb="3">
      <t>ビョウイン</t>
    </rPh>
    <rPh sb="4" eb="6">
      <t>シセツ</t>
    </rPh>
    <rPh sb="7" eb="9">
      <t>セツビ</t>
    </rPh>
    <rPh sb="10" eb="11">
      <t>トトノ</t>
    </rPh>
    <phoneticPr fontId="2"/>
  </si>
  <si>
    <t>患者、住民から必要とされる充実感</t>
    <rPh sb="0" eb="2">
      <t>カンジャ</t>
    </rPh>
    <rPh sb="3" eb="5">
      <t>ジュウミン</t>
    </rPh>
    <rPh sb="7" eb="9">
      <t>ヒツヨウ</t>
    </rPh>
    <rPh sb="13" eb="16">
      <t>ジュウジツカン</t>
    </rPh>
    <phoneticPr fontId="5"/>
  </si>
  <si>
    <t>　ること</t>
    <phoneticPr fontId="2"/>
  </si>
  <si>
    <t>　入院のない小規模の診療所</t>
    <rPh sb="1" eb="3">
      <t>ニュウイン</t>
    </rPh>
    <rPh sb="6" eb="9">
      <t>ショウキボ</t>
    </rPh>
    <rPh sb="10" eb="13">
      <t>シンリョウジョ</t>
    </rPh>
    <phoneticPr fontId="5"/>
  </si>
  <si>
    <t>患者との距離が近い</t>
    <rPh sb="0" eb="2">
      <t>カンジャ</t>
    </rPh>
    <rPh sb="4" eb="6">
      <t>キョリ</t>
    </rPh>
    <rPh sb="7" eb="8">
      <t>チカ</t>
    </rPh>
    <phoneticPr fontId="5"/>
  </si>
  <si>
    <t>　であること</t>
    <phoneticPr fontId="2"/>
  </si>
  <si>
    <t>　他病院とのネットワーク・連携</t>
    <rPh sb="1" eb="2">
      <t>タ</t>
    </rPh>
    <rPh sb="2" eb="4">
      <t>ビョウイン</t>
    </rPh>
    <rPh sb="13" eb="15">
      <t>レンケイ</t>
    </rPh>
    <phoneticPr fontId="5"/>
  </si>
  <si>
    <t>裁量権、自分の判断による診療</t>
    <rPh sb="0" eb="3">
      <t>サイリョウケン</t>
    </rPh>
    <rPh sb="4" eb="6">
      <t>ジブン</t>
    </rPh>
    <rPh sb="7" eb="9">
      <t>ハンダン</t>
    </rPh>
    <rPh sb="12" eb="14">
      <t>シンリョウ</t>
    </rPh>
    <phoneticPr fontId="5"/>
  </si>
  <si>
    <t>　があること</t>
    <phoneticPr fontId="2"/>
  </si>
  <si>
    <t>　地域の中核病院であること</t>
    <rPh sb="1" eb="3">
      <t>チイキ</t>
    </rPh>
    <rPh sb="4" eb="6">
      <t>チュウカク</t>
    </rPh>
    <rPh sb="6" eb="8">
      <t>ビョウイン</t>
    </rPh>
    <phoneticPr fontId="2"/>
  </si>
  <si>
    <t>地域交流</t>
    <rPh sb="0" eb="2">
      <t>チイキ</t>
    </rPh>
    <rPh sb="2" eb="4">
      <t>コウリュウ</t>
    </rPh>
    <phoneticPr fontId="5"/>
  </si>
  <si>
    <t>自然が豊か</t>
    <rPh sb="0" eb="2">
      <t>シゼン</t>
    </rPh>
    <rPh sb="3" eb="4">
      <t>ユタ</t>
    </rPh>
    <phoneticPr fontId="5"/>
  </si>
  <si>
    <t>子どもの成長を実感</t>
    <rPh sb="0" eb="1">
      <t>コ</t>
    </rPh>
    <rPh sb="4" eb="6">
      <t>セイチョウ</t>
    </rPh>
    <rPh sb="7" eb="9">
      <t>ジッカン</t>
    </rPh>
    <phoneticPr fontId="5"/>
  </si>
  <si>
    <t>問１６　医師不足地域に勤務する場合の条件　③勤務環境・条件等に関すること</t>
    <rPh sb="0" eb="1">
      <t>ト</t>
    </rPh>
    <rPh sb="4" eb="6">
      <t>イシ</t>
    </rPh>
    <rPh sb="6" eb="8">
      <t>フソク</t>
    </rPh>
    <rPh sb="8" eb="10">
      <t>チイキ</t>
    </rPh>
    <rPh sb="11" eb="13">
      <t>キンム</t>
    </rPh>
    <rPh sb="15" eb="17">
      <t>バアイ</t>
    </rPh>
    <rPh sb="18" eb="20">
      <t>ジョウケン</t>
    </rPh>
    <rPh sb="22" eb="24">
      <t>キンム</t>
    </rPh>
    <rPh sb="24" eb="26">
      <t>カンキョウ</t>
    </rPh>
    <rPh sb="27" eb="29">
      <t>ジョウケン</t>
    </rPh>
    <rPh sb="29" eb="30">
      <t>トウ</t>
    </rPh>
    <rPh sb="31" eb="32">
      <t>カン</t>
    </rPh>
    <phoneticPr fontId="5"/>
  </si>
  <si>
    <t>問１９の回答数</t>
    <rPh sb="0" eb="1">
      <t>トイ</t>
    </rPh>
    <rPh sb="4" eb="7">
      <t>カイトウスウ</t>
    </rPh>
    <phoneticPr fontId="5"/>
  </si>
  <si>
    <t>　給与や手当が良いこと</t>
    <rPh sb="1" eb="3">
      <t>キュウヨ</t>
    </rPh>
    <rPh sb="4" eb="6">
      <t>テアテ</t>
    </rPh>
    <rPh sb="7" eb="8">
      <t>ヨ</t>
    </rPh>
    <phoneticPr fontId="2"/>
  </si>
  <si>
    <t>他科医師やスタッフとのコミュニケーションがとれる</t>
    <rPh sb="0" eb="2">
      <t>タカ</t>
    </rPh>
    <rPh sb="2" eb="4">
      <t>イシ</t>
    </rPh>
    <phoneticPr fontId="5"/>
  </si>
  <si>
    <t>　居住環境が整備されていること</t>
    <rPh sb="1" eb="3">
      <t>キョジュウ</t>
    </rPh>
    <rPh sb="3" eb="5">
      <t>カンキョウ</t>
    </rPh>
    <rPh sb="6" eb="8">
      <t>セイビ</t>
    </rPh>
    <phoneticPr fontId="2"/>
  </si>
  <si>
    <t>生活、時間にゆとりができた</t>
    <rPh sb="0" eb="2">
      <t>セイカツ</t>
    </rPh>
    <rPh sb="3" eb="5">
      <t>ジカン</t>
    </rPh>
    <phoneticPr fontId="5"/>
  </si>
  <si>
    <t>あまりない、まったくない</t>
    <phoneticPr fontId="5"/>
  </si>
  <si>
    <t>　医師の勤務環境に対して</t>
    <rPh sb="1" eb="3">
      <t>イシ</t>
    </rPh>
    <rPh sb="4" eb="6">
      <t>キンム</t>
    </rPh>
    <rPh sb="6" eb="8">
      <t>カンキョウ</t>
    </rPh>
    <rPh sb="9" eb="10">
      <t>タイ</t>
    </rPh>
    <phoneticPr fontId="2"/>
  </si>
  <si>
    <t>　地域の理解があること</t>
    <rPh sb="1" eb="3">
      <t>チイキ</t>
    </rPh>
    <rPh sb="4" eb="6">
      <t>リカイ</t>
    </rPh>
    <phoneticPr fontId="2"/>
  </si>
  <si>
    <t>　専門医取得後であること</t>
    <rPh sb="1" eb="3">
      <t>センモン</t>
    </rPh>
    <rPh sb="3" eb="4">
      <t>イ</t>
    </rPh>
    <rPh sb="4" eb="7">
      <t>シュトクゴ</t>
    </rPh>
    <phoneticPr fontId="2"/>
  </si>
  <si>
    <t>　定年退職後であること</t>
    <rPh sb="1" eb="3">
      <t>テイネン</t>
    </rPh>
    <rPh sb="3" eb="6">
      <t>タイショクゴ</t>
    </rPh>
    <phoneticPr fontId="2"/>
  </si>
  <si>
    <t>　一定の期間限定であること</t>
    <rPh sb="1" eb="3">
      <t>イッテイ</t>
    </rPh>
    <rPh sb="4" eb="6">
      <t>キカン</t>
    </rPh>
    <rPh sb="6" eb="8">
      <t>ゲンテイ</t>
    </rPh>
    <phoneticPr fontId="2"/>
  </si>
  <si>
    <t>問１７　これまでの勤務経験の中で「地域勤務を経験してよかった」と感じたこと</t>
    <rPh sb="0" eb="1">
      <t>ト</t>
    </rPh>
    <rPh sb="9" eb="11">
      <t>キンム</t>
    </rPh>
    <rPh sb="11" eb="13">
      <t>ケイケン</t>
    </rPh>
    <rPh sb="14" eb="15">
      <t>ナカ</t>
    </rPh>
    <rPh sb="17" eb="19">
      <t>チイキ</t>
    </rPh>
    <rPh sb="19" eb="21">
      <t>キンム</t>
    </rPh>
    <rPh sb="22" eb="24">
      <t>ケイケン</t>
    </rPh>
    <rPh sb="32" eb="33">
      <t>カン</t>
    </rPh>
    <phoneticPr fontId="5"/>
  </si>
  <si>
    <t>　幅広く症例を経験できた</t>
    <rPh sb="1" eb="3">
      <t>ハバヒロ</t>
    </rPh>
    <rPh sb="4" eb="6">
      <t>ショウレイ</t>
    </rPh>
    <rPh sb="7" eb="9">
      <t>ケイケン</t>
    </rPh>
    <phoneticPr fontId="2"/>
  </si>
  <si>
    <t>　患者、住民から必要とされる</t>
    <rPh sb="1" eb="3">
      <t>カンジャ</t>
    </rPh>
    <rPh sb="4" eb="6">
      <t>ジュウミン</t>
    </rPh>
    <rPh sb="8" eb="10">
      <t>ヒツヨウ</t>
    </rPh>
    <phoneticPr fontId="2"/>
  </si>
  <si>
    <t>　充実感がある</t>
    <rPh sb="1" eb="4">
      <t>ジュウジツカン</t>
    </rPh>
    <phoneticPr fontId="2"/>
  </si>
  <si>
    <t>　患者との距離が近い</t>
    <rPh sb="1" eb="3">
      <t>カンジャ</t>
    </rPh>
    <rPh sb="5" eb="7">
      <t>キョリ</t>
    </rPh>
    <rPh sb="8" eb="9">
      <t>チカ</t>
    </rPh>
    <phoneticPr fontId="2"/>
  </si>
  <si>
    <t>　自分の判断による診療が可能</t>
    <rPh sb="1" eb="3">
      <t>ジブン</t>
    </rPh>
    <rPh sb="4" eb="6">
      <t>ハンダン</t>
    </rPh>
    <rPh sb="9" eb="11">
      <t>シンリョウ</t>
    </rPh>
    <rPh sb="12" eb="14">
      <t>カノウ</t>
    </rPh>
    <phoneticPr fontId="2"/>
  </si>
  <si>
    <t>　地域（住民）からの支援や理解</t>
    <rPh sb="1" eb="3">
      <t>チイキ</t>
    </rPh>
    <rPh sb="4" eb="6">
      <t>ジュウミン</t>
    </rPh>
    <rPh sb="10" eb="12">
      <t>シエン</t>
    </rPh>
    <rPh sb="13" eb="15">
      <t>リカイ</t>
    </rPh>
    <phoneticPr fontId="2"/>
  </si>
  <si>
    <t>　がある</t>
    <phoneticPr fontId="2"/>
  </si>
  <si>
    <t>　給与が良い</t>
    <rPh sb="1" eb="3">
      <t>キュウヨ</t>
    </rPh>
    <rPh sb="4" eb="5">
      <t>ヨ</t>
    </rPh>
    <phoneticPr fontId="2"/>
  </si>
  <si>
    <t>　環境が良い（地域、自然、子ど</t>
    <rPh sb="1" eb="3">
      <t>カンキョウ</t>
    </rPh>
    <rPh sb="4" eb="5">
      <t>ヨ</t>
    </rPh>
    <rPh sb="7" eb="9">
      <t>チイキ</t>
    </rPh>
    <rPh sb="10" eb="12">
      <t>シゼン</t>
    </rPh>
    <rPh sb="13" eb="14">
      <t>コ</t>
    </rPh>
    <phoneticPr fontId="2"/>
  </si>
  <si>
    <t>　もの成長等）</t>
    <rPh sb="3" eb="6">
      <t>セイチョウナド</t>
    </rPh>
    <phoneticPr fontId="2"/>
  </si>
  <si>
    <t>Ｈ２９</t>
    <phoneticPr fontId="2"/>
  </si>
  <si>
    <t>１　業務量全般について</t>
    <rPh sb="2" eb="5">
      <t>ギョウムリョウ</t>
    </rPh>
    <rPh sb="5" eb="7">
      <t>ゼンパン</t>
    </rPh>
    <phoneticPr fontId="2"/>
  </si>
  <si>
    <t>元の勤務地／希望する勤務地に行ける保証がないため</t>
    <rPh sb="0" eb="1">
      <t>モト</t>
    </rPh>
    <rPh sb="2" eb="5">
      <t>キンムチ</t>
    </rPh>
    <rPh sb="6" eb="8">
      <t>キボウ</t>
    </rPh>
    <rPh sb="10" eb="13">
      <t>キンムチ</t>
    </rPh>
    <rPh sb="14" eb="15">
      <t>イ</t>
    </rPh>
    <rPh sb="17" eb="19">
      <t>ホショウ</t>
    </rPh>
    <phoneticPr fontId="2"/>
  </si>
  <si>
    <t>子どもの教育環境が整っていないため</t>
    <rPh sb="0" eb="1">
      <t>コ</t>
    </rPh>
    <rPh sb="4" eb="6">
      <t>キョウイク</t>
    </rPh>
    <rPh sb="6" eb="8">
      <t>カンキョウ</t>
    </rPh>
    <rPh sb="9" eb="10">
      <t>トトノ</t>
    </rPh>
    <phoneticPr fontId="2"/>
  </si>
  <si>
    <t>診療に対する裁量が大きい（任される部分が多い）</t>
    <rPh sb="0" eb="2">
      <t>シンリョウ</t>
    </rPh>
    <rPh sb="3" eb="4">
      <t>タイ</t>
    </rPh>
    <rPh sb="6" eb="8">
      <t>サイリョウ</t>
    </rPh>
    <rPh sb="9" eb="10">
      <t>オオ</t>
    </rPh>
    <rPh sb="13" eb="14">
      <t>マカ</t>
    </rPh>
    <rPh sb="17" eb="19">
      <t>ブブン</t>
    </rPh>
    <rPh sb="20" eb="21">
      <t>オオ</t>
    </rPh>
    <phoneticPr fontId="2"/>
  </si>
  <si>
    <t>地域（住民）からの支援や理解がある</t>
    <rPh sb="0" eb="2">
      <t>チイキ</t>
    </rPh>
    <rPh sb="3" eb="5">
      <t>ジュウミン</t>
    </rPh>
    <rPh sb="9" eb="11">
      <t>シエン</t>
    </rPh>
    <rPh sb="12" eb="14">
      <t>リカイ</t>
    </rPh>
    <phoneticPr fontId="2"/>
  </si>
  <si>
    <t>Ｈ２７</t>
    <phoneticPr fontId="2"/>
  </si>
  <si>
    <t>①　年齢区分</t>
    <rPh sb="2" eb="4">
      <t>ネンレイ</t>
    </rPh>
    <rPh sb="4" eb="6">
      <t>クブン</t>
    </rPh>
    <phoneticPr fontId="5"/>
  </si>
  <si>
    <t>■　回答者自身の状況について</t>
    <rPh sb="2" eb="5">
      <t>カイトウシャ</t>
    </rPh>
    <rPh sb="5" eb="7">
      <t>ジシン</t>
    </rPh>
    <rPh sb="8" eb="10">
      <t>ジョウキョウ</t>
    </rPh>
    <phoneticPr fontId="2"/>
  </si>
  <si>
    <t>②　性別</t>
    <rPh sb="2" eb="4">
      <t>セイベツ</t>
    </rPh>
    <phoneticPr fontId="5"/>
  </si>
  <si>
    <t>③　配偶者</t>
    <rPh sb="2" eb="5">
      <t>ハイグウシャ</t>
    </rPh>
    <phoneticPr fontId="5"/>
  </si>
  <si>
    <t>④　子ども</t>
    <rPh sb="2" eb="3">
      <t>コ</t>
    </rPh>
    <phoneticPr fontId="5"/>
  </si>
  <si>
    <t>⑤　出身地</t>
    <rPh sb="2" eb="5">
      <t>シュッシンチ</t>
    </rPh>
    <phoneticPr fontId="5"/>
  </si>
  <si>
    <t>⑥　卒業医学部</t>
    <rPh sb="2" eb="4">
      <t>ソツギョウ</t>
    </rPh>
    <rPh sb="4" eb="7">
      <t>イガクブ</t>
    </rPh>
    <phoneticPr fontId="5"/>
  </si>
  <si>
    <t>⑦　勤務病院所在地</t>
    <rPh sb="2" eb="4">
      <t>キンム</t>
    </rPh>
    <rPh sb="4" eb="6">
      <t>ビョウイン</t>
    </rPh>
    <rPh sb="6" eb="9">
      <t>ショザイチ</t>
    </rPh>
    <phoneticPr fontId="5"/>
  </si>
  <si>
    <t>⑨　勤務年数</t>
    <rPh sb="2" eb="4">
      <t>キンム</t>
    </rPh>
    <rPh sb="4" eb="6">
      <t>ネンスウ</t>
    </rPh>
    <phoneticPr fontId="5"/>
  </si>
  <si>
    <t>⑧　勤務形態</t>
    <rPh sb="2" eb="4">
      <t>キンム</t>
    </rPh>
    <rPh sb="4" eb="6">
      <t>ケイタイ</t>
    </rPh>
    <phoneticPr fontId="5"/>
  </si>
  <si>
    <t>病院の管理者等（管理職）</t>
    <rPh sb="0" eb="2">
      <t>ビョウイン</t>
    </rPh>
    <rPh sb="3" eb="6">
      <t>カンリシャ</t>
    </rPh>
    <rPh sb="6" eb="7">
      <t>トウ</t>
    </rPh>
    <rPh sb="8" eb="11">
      <t>カンリショク</t>
    </rPh>
    <phoneticPr fontId="5"/>
  </si>
  <si>
    <t>⑩　年収</t>
    <rPh sb="2" eb="4">
      <t>ネンシュウ</t>
    </rPh>
    <phoneticPr fontId="5"/>
  </si>
  <si>
    <t>500万円未満</t>
    <rPh sb="3" eb="5">
      <t>マンエン</t>
    </rPh>
    <rPh sb="5" eb="7">
      <t>ミマン</t>
    </rPh>
    <phoneticPr fontId="5"/>
  </si>
  <si>
    <t>500～999万円</t>
    <rPh sb="7" eb="9">
      <t>マンエン</t>
    </rPh>
    <phoneticPr fontId="2"/>
  </si>
  <si>
    <t>1,000～1,499万円</t>
    <rPh sb="11" eb="13">
      <t>マンエン</t>
    </rPh>
    <phoneticPr fontId="2"/>
  </si>
  <si>
    <t>1,500～1,999万円</t>
    <rPh sb="11" eb="13">
      <t>マンエン</t>
    </rPh>
    <phoneticPr fontId="2"/>
  </si>
  <si>
    <t>2,000万円以上</t>
    <rPh sb="5" eb="7">
      <t>マンエン</t>
    </rPh>
    <rPh sb="7" eb="9">
      <t>イジョウ</t>
    </rPh>
    <phoneticPr fontId="5"/>
  </si>
  <si>
    <t>無回答</t>
    <rPh sb="0" eb="3">
      <t>ムカイトウ</t>
    </rPh>
    <phoneticPr fontId="2"/>
  </si>
  <si>
    <t>問１　現在の病院に勤務することとなった経緯</t>
    <rPh sb="0" eb="1">
      <t>ト</t>
    </rPh>
    <rPh sb="3" eb="5">
      <t>ゲンザイ</t>
    </rPh>
    <rPh sb="6" eb="8">
      <t>ビョウイン</t>
    </rPh>
    <rPh sb="9" eb="11">
      <t>キンム</t>
    </rPh>
    <rPh sb="19" eb="21">
      <t>ケイイ</t>
    </rPh>
    <phoneticPr fontId="5"/>
  </si>
  <si>
    <t>大学からの派遣</t>
    <rPh sb="0" eb="2">
      <t>ダイガク</t>
    </rPh>
    <rPh sb="5" eb="7">
      <t>ハケン</t>
    </rPh>
    <phoneticPr fontId="5"/>
  </si>
  <si>
    <t>自分から応募</t>
    <rPh sb="0" eb="2">
      <t>ジブン</t>
    </rPh>
    <rPh sb="4" eb="6">
      <t>オウボ</t>
    </rPh>
    <phoneticPr fontId="5"/>
  </si>
  <si>
    <t>大学からの紹介</t>
    <rPh sb="0" eb="2">
      <t>ダイガク</t>
    </rPh>
    <rPh sb="5" eb="7">
      <t>ショウカイ</t>
    </rPh>
    <phoneticPr fontId="5"/>
  </si>
  <si>
    <t>その他</t>
    <rPh sb="2" eb="3">
      <t>タ</t>
    </rPh>
    <phoneticPr fontId="5"/>
  </si>
  <si>
    <t>医師の就業斡旋を行う
団体・業者等の紹介</t>
    <rPh sb="0" eb="2">
      <t>イシ</t>
    </rPh>
    <rPh sb="3" eb="5">
      <t>シュウギョウ</t>
    </rPh>
    <rPh sb="5" eb="7">
      <t>アッセン</t>
    </rPh>
    <rPh sb="8" eb="9">
      <t>オコナ</t>
    </rPh>
    <rPh sb="11" eb="13">
      <t>ダンタイ</t>
    </rPh>
    <rPh sb="14" eb="16">
      <t>ギョウシャ</t>
    </rPh>
    <rPh sb="16" eb="17">
      <t>トウ</t>
    </rPh>
    <rPh sb="18" eb="20">
      <t>ショウカイ</t>
    </rPh>
    <phoneticPr fontId="5"/>
  </si>
  <si>
    <t>問３　平均的な週実労働時間</t>
    <rPh sb="0" eb="1">
      <t>ト</t>
    </rPh>
    <phoneticPr fontId="5"/>
  </si>
  <si>
    <t>Ｈ２７</t>
    <phoneticPr fontId="2"/>
  </si>
  <si>
    <t>Ｈ２９</t>
    <phoneticPr fontId="2"/>
  </si>
  <si>
    <t>緊急対応</t>
    <rPh sb="0" eb="2">
      <t>キンキュウ</t>
    </rPh>
    <rPh sb="2" eb="4">
      <t>タイオウ</t>
    </rPh>
    <phoneticPr fontId="5"/>
  </si>
  <si>
    <t>土日祝日の当番（回診）</t>
    <rPh sb="0" eb="2">
      <t>ドニチ</t>
    </rPh>
    <rPh sb="2" eb="4">
      <t>シュクジツ</t>
    </rPh>
    <rPh sb="5" eb="7">
      <t>トウバン</t>
    </rPh>
    <rPh sb="8" eb="10">
      <t>カイシン</t>
    </rPh>
    <phoneticPr fontId="5"/>
  </si>
  <si>
    <t>手術や外来対応等の延長</t>
    <rPh sb="0" eb="2">
      <t>シュジュツ</t>
    </rPh>
    <rPh sb="3" eb="5">
      <t>ガイライ</t>
    </rPh>
    <rPh sb="5" eb="7">
      <t>タイオウ</t>
    </rPh>
    <rPh sb="7" eb="8">
      <t>トウ</t>
    </rPh>
    <rPh sb="9" eb="11">
      <t>エンチョウ</t>
    </rPh>
    <phoneticPr fontId="5"/>
  </si>
  <si>
    <t>記録・報告書作成や
書類の整理</t>
    <rPh sb="0" eb="2">
      <t>キロク</t>
    </rPh>
    <rPh sb="3" eb="6">
      <t>ホウコクショ</t>
    </rPh>
    <rPh sb="6" eb="8">
      <t>サクセイ</t>
    </rPh>
    <rPh sb="10" eb="12">
      <t>ショルイ</t>
    </rPh>
    <rPh sb="13" eb="15">
      <t>セイリ</t>
    </rPh>
    <phoneticPr fontId="5"/>
  </si>
  <si>
    <t>他職種・他機関との
連絡調整</t>
    <rPh sb="0" eb="3">
      <t>タショクシュ</t>
    </rPh>
    <rPh sb="4" eb="7">
      <t>タキカン</t>
    </rPh>
    <rPh sb="10" eb="12">
      <t>レンラク</t>
    </rPh>
    <rPh sb="12" eb="14">
      <t>チョウセイ</t>
    </rPh>
    <phoneticPr fontId="5"/>
  </si>
  <si>
    <t>勤務開始前の準備</t>
    <rPh sb="0" eb="2">
      <t>キンム</t>
    </rPh>
    <rPh sb="2" eb="5">
      <t>カイシマエ</t>
    </rPh>
    <rPh sb="6" eb="8">
      <t>ジュンビ</t>
    </rPh>
    <phoneticPr fontId="5"/>
  </si>
  <si>
    <t>問４　時間外労働の主な理由　（複数回答）</t>
    <rPh sb="0" eb="1">
      <t>ト</t>
    </rPh>
    <rPh sb="3" eb="6">
      <t>ジカンガイ</t>
    </rPh>
    <rPh sb="6" eb="8">
      <t>ロウドウ</t>
    </rPh>
    <rPh sb="9" eb="10">
      <t>オモ</t>
    </rPh>
    <rPh sb="11" eb="13">
      <t>リユウ</t>
    </rPh>
    <rPh sb="15" eb="17">
      <t>フクスウ</t>
    </rPh>
    <rPh sb="17" eb="19">
      <t>カイトウ</t>
    </rPh>
    <phoneticPr fontId="5"/>
  </si>
  <si>
    <t>問６　宿直明けの勤務形態</t>
    <rPh sb="0" eb="1">
      <t>ト</t>
    </rPh>
    <rPh sb="3" eb="5">
      <t>シュクチョク</t>
    </rPh>
    <rPh sb="5" eb="6">
      <t>ア</t>
    </rPh>
    <rPh sb="8" eb="10">
      <t>キンム</t>
    </rPh>
    <rPh sb="10" eb="12">
      <t>ケイタイ</t>
    </rPh>
    <phoneticPr fontId="5"/>
  </si>
  <si>
    <t>通常業務で、業務内容の軽減はない</t>
    <rPh sb="0" eb="2">
      <t>ツウジョウ</t>
    </rPh>
    <rPh sb="2" eb="4">
      <t>ギョウム</t>
    </rPh>
    <rPh sb="6" eb="8">
      <t>ギョウム</t>
    </rPh>
    <rPh sb="8" eb="10">
      <t>ナイヨウ</t>
    </rPh>
    <rPh sb="11" eb="13">
      <t>ケイゲン</t>
    </rPh>
    <phoneticPr fontId="5"/>
  </si>
  <si>
    <t>通常業務であるが、業務内容は軽減される</t>
    <rPh sb="0" eb="2">
      <t>ツウジョウ</t>
    </rPh>
    <rPh sb="2" eb="4">
      <t>ギョウム</t>
    </rPh>
    <rPh sb="9" eb="11">
      <t>ギョウム</t>
    </rPh>
    <rPh sb="11" eb="13">
      <t>ナイヨウ</t>
    </rPh>
    <rPh sb="14" eb="16">
      <t>ケイゲン</t>
    </rPh>
    <phoneticPr fontId="5"/>
  </si>
  <si>
    <t>短時間勤務で、業務内容の軽減はない</t>
    <rPh sb="0" eb="3">
      <t>タンジカン</t>
    </rPh>
    <rPh sb="3" eb="5">
      <t>キンム</t>
    </rPh>
    <rPh sb="7" eb="9">
      <t>ギョウム</t>
    </rPh>
    <rPh sb="9" eb="11">
      <t>ナイヨウ</t>
    </rPh>
    <rPh sb="12" eb="14">
      <t>ケイゲン</t>
    </rPh>
    <phoneticPr fontId="5"/>
  </si>
  <si>
    <t>短時間勤務で、業務内容も軽減される</t>
    <rPh sb="0" eb="3">
      <t>タンジカン</t>
    </rPh>
    <rPh sb="3" eb="5">
      <t>キンム</t>
    </rPh>
    <rPh sb="7" eb="9">
      <t>ギョウム</t>
    </rPh>
    <rPh sb="9" eb="11">
      <t>ナイヨウ</t>
    </rPh>
    <rPh sb="12" eb="14">
      <t>ケイゲン</t>
    </rPh>
    <phoneticPr fontId="5"/>
  </si>
  <si>
    <t>日によって異なる</t>
    <rPh sb="0" eb="1">
      <t>ヒ</t>
    </rPh>
    <rPh sb="5" eb="6">
      <t>コト</t>
    </rPh>
    <phoneticPr fontId="5"/>
  </si>
  <si>
    <t>わからない</t>
    <phoneticPr fontId="5"/>
  </si>
  <si>
    <t>問８　現在の勤務環境にどれぐらい満足しているか</t>
    <rPh sb="0" eb="1">
      <t>ト</t>
    </rPh>
    <rPh sb="3" eb="5">
      <t>ゲンザイ</t>
    </rPh>
    <rPh sb="6" eb="8">
      <t>キンム</t>
    </rPh>
    <rPh sb="8" eb="10">
      <t>カンキョウ</t>
    </rPh>
    <rPh sb="16" eb="18">
      <t>マンゾク</t>
    </rPh>
    <phoneticPr fontId="5"/>
  </si>
  <si>
    <t>満足</t>
    <rPh sb="0" eb="2">
      <t>マンゾク</t>
    </rPh>
    <phoneticPr fontId="5"/>
  </si>
  <si>
    <t>どちらかと
いうと満足</t>
    <rPh sb="9" eb="11">
      <t>マンゾク</t>
    </rPh>
    <phoneticPr fontId="5"/>
  </si>
  <si>
    <t>どちらかと
いうと不満</t>
    <rPh sb="9" eb="11">
      <t>フマン</t>
    </rPh>
    <phoneticPr fontId="5"/>
  </si>
  <si>
    <t>不満</t>
    <rPh sb="0" eb="2">
      <t>フマン</t>
    </rPh>
    <phoneticPr fontId="5"/>
  </si>
  <si>
    <t>問10　問８の回答に最も影響を与えた項目</t>
    <rPh sb="0" eb="1">
      <t>ト</t>
    </rPh>
    <rPh sb="4" eb="5">
      <t>ト</t>
    </rPh>
    <rPh sb="7" eb="9">
      <t>カイトウ</t>
    </rPh>
    <rPh sb="10" eb="11">
      <t>モット</t>
    </rPh>
    <rPh sb="12" eb="14">
      <t>エイキョウ</t>
    </rPh>
    <rPh sb="15" eb="16">
      <t>アタ</t>
    </rPh>
    <rPh sb="18" eb="20">
      <t>コウモク</t>
    </rPh>
    <phoneticPr fontId="5"/>
  </si>
  <si>
    <t>業務量全般</t>
    <rPh sb="0" eb="3">
      <t>ギョウムリョウ</t>
    </rPh>
    <rPh sb="3" eb="5">
      <t>ゼンパン</t>
    </rPh>
    <phoneticPr fontId="5"/>
  </si>
  <si>
    <t>職場の雰囲気
（人間関係）</t>
    <rPh sb="0" eb="2">
      <t>ショクバ</t>
    </rPh>
    <rPh sb="3" eb="6">
      <t>フンイキ</t>
    </rPh>
    <rPh sb="8" eb="10">
      <t>ニンゲン</t>
    </rPh>
    <rPh sb="10" eb="12">
      <t>カンケイ</t>
    </rPh>
    <phoneticPr fontId="5"/>
  </si>
  <si>
    <t>半年</t>
    <rPh sb="0" eb="2">
      <t>ハントシ</t>
    </rPh>
    <phoneticPr fontId="5"/>
  </si>
  <si>
    <t>１０年以上</t>
    <rPh sb="2" eb="3">
      <t>ネン</t>
    </rPh>
    <rPh sb="3" eb="5">
      <t>イジョウ</t>
    </rPh>
    <phoneticPr fontId="5"/>
  </si>
  <si>
    <t>意志はない</t>
    <rPh sb="0" eb="2">
      <t>イシ</t>
    </rPh>
    <phoneticPr fontId="5"/>
  </si>
  <si>
    <t>特になし</t>
    <rPh sb="0" eb="1">
      <t>トク</t>
    </rPh>
    <phoneticPr fontId="5"/>
  </si>
  <si>
    <t>現在の生活圏から交通の便が良く距離が近い</t>
    <rPh sb="0" eb="2">
      <t>ゲンザイ</t>
    </rPh>
    <rPh sb="3" eb="6">
      <t>セイカツケン</t>
    </rPh>
    <rPh sb="8" eb="10">
      <t>コウツウ</t>
    </rPh>
    <rPh sb="11" eb="12">
      <t>ベン</t>
    </rPh>
    <rPh sb="13" eb="14">
      <t>ヨ</t>
    </rPh>
    <rPh sb="15" eb="17">
      <t>キョリ</t>
    </rPh>
    <rPh sb="18" eb="19">
      <t>チカ</t>
    </rPh>
    <phoneticPr fontId="5"/>
  </si>
  <si>
    <t>子どもの教育環境が整備されている</t>
    <rPh sb="0" eb="1">
      <t>コ</t>
    </rPh>
    <rPh sb="4" eb="6">
      <t>キョウイク</t>
    </rPh>
    <rPh sb="6" eb="8">
      <t>カンキョウ</t>
    </rPh>
    <rPh sb="9" eb="11">
      <t>セイビ</t>
    </rPh>
    <phoneticPr fontId="2"/>
  </si>
  <si>
    <t>出身地である</t>
    <rPh sb="0" eb="3">
      <t>シュッシンチ</t>
    </rPh>
    <phoneticPr fontId="5"/>
  </si>
  <si>
    <t>商業・娯楽施設が充実している</t>
    <phoneticPr fontId="5"/>
  </si>
  <si>
    <t>配偶者の居住地・勤務地である</t>
    <phoneticPr fontId="2"/>
  </si>
  <si>
    <t>単身赴任者への配慮が充実している（休日・帰省費用等）</t>
    <rPh sb="0" eb="2">
      <t>タンシン</t>
    </rPh>
    <rPh sb="2" eb="5">
      <t>フニンシャ</t>
    </rPh>
    <rPh sb="7" eb="9">
      <t>ハイリョ</t>
    </rPh>
    <rPh sb="10" eb="12">
      <t>ジュウジツ</t>
    </rPh>
    <rPh sb="17" eb="19">
      <t>キュウジツ</t>
    </rPh>
    <rPh sb="20" eb="22">
      <t>キセイ</t>
    </rPh>
    <rPh sb="22" eb="24">
      <t>ヒヨウ</t>
    </rPh>
    <rPh sb="24" eb="25">
      <t>トウ</t>
    </rPh>
    <phoneticPr fontId="5"/>
  </si>
  <si>
    <t>無回答（H27は無効含む）</t>
    <rPh sb="0" eb="3">
      <t>ムカイトウ</t>
    </rPh>
    <rPh sb="8" eb="10">
      <t>ムコウ</t>
    </rPh>
    <rPh sb="10" eb="11">
      <t>フク</t>
    </rPh>
    <phoneticPr fontId="5"/>
  </si>
  <si>
    <t>他病院とのネットワーク・連携がある</t>
    <rPh sb="0" eb="3">
      <t>タビョウイン</t>
    </rPh>
    <rPh sb="12" eb="14">
      <t>レンケイ</t>
    </rPh>
    <phoneticPr fontId="2"/>
  </si>
  <si>
    <t>入院のない小規模の診療所である</t>
    <rPh sb="0" eb="2">
      <t>ニュウイン</t>
    </rPh>
    <rPh sb="5" eb="8">
      <t>ショウキボ</t>
    </rPh>
    <rPh sb="9" eb="12">
      <t>シンリョウジョ</t>
    </rPh>
    <phoneticPr fontId="2"/>
  </si>
  <si>
    <t>給与や手当が良い</t>
    <rPh sb="0" eb="2">
      <t>キュウヨ</t>
    </rPh>
    <rPh sb="3" eb="5">
      <t>テアテ</t>
    </rPh>
    <rPh sb="6" eb="7">
      <t>ヨ</t>
    </rPh>
    <phoneticPr fontId="5"/>
  </si>
  <si>
    <t>医師の勤務環境改善に取り組まれている</t>
    <rPh sb="0" eb="2">
      <t>イシ</t>
    </rPh>
    <rPh sb="3" eb="5">
      <t>キンム</t>
    </rPh>
    <rPh sb="5" eb="7">
      <t>カンキョウ</t>
    </rPh>
    <rPh sb="7" eb="9">
      <t>カイゼン</t>
    </rPh>
    <rPh sb="10" eb="11">
      <t>ト</t>
    </rPh>
    <rPh sb="12" eb="13">
      <t>ク</t>
    </rPh>
    <phoneticPr fontId="5"/>
  </si>
  <si>
    <t>医師の勤務環境に対して地域の理解がある</t>
    <rPh sb="0" eb="2">
      <t>イシ</t>
    </rPh>
    <rPh sb="3" eb="5">
      <t>キンム</t>
    </rPh>
    <rPh sb="5" eb="7">
      <t>カンキョウ</t>
    </rPh>
    <rPh sb="8" eb="9">
      <t>タイ</t>
    </rPh>
    <rPh sb="11" eb="13">
      <t>チイキ</t>
    </rPh>
    <rPh sb="14" eb="16">
      <t>リカイ</t>
    </rPh>
    <phoneticPr fontId="2"/>
  </si>
  <si>
    <t>居住環境が整備されている</t>
    <rPh sb="0" eb="2">
      <t>キョジュウ</t>
    </rPh>
    <rPh sb="2" eb="4">
      <t>カンキョウ</t>
    </rPh>
    <rPh sb="5" eb="7">
      <t>セイビ</t>
    </rPh>
    <phoneticPr fontId="2"/>
  </si>
  <si>
    <t>定年退職後である</t>
    <rPh sb="0" eb="2">
      <t>テイネン</t>
    </rPh>
    <rPh sb="2" eb="5">
      <t>タイショクゴ</t>
    </rPh>
    <phoneticPr fontId="2"/>
  </si>
  <si>
    <t>一定の期間である</t>
    <rPh sb="0" eb="2">
      <t>イッテイ</t>
    </rPh>
    <rPh sb="3" eb="5">
      <t>キカン</t>
    </rPh>
    <phoneticPr fontId="5"/>
  </si>
  <si>
    <t>問15　これまでの勤務経験の中で「地域勤務を経験して良かった」と感じたこと</t>
    <rPh sb="0" eb="1">
      <t>ト</t>
    </rPh>
    <rPh sb="9" eb="11">
      <t>キンム</t>
    </rPh>
    <rPh sb="11" eb="13">
      <t>ケイケン</t>
    </rPh>
    <rPh sb="14" eb="15">
      <t>ナカ</t>
    </rPh>
    <rPh sb="17" eb="19">
      <t>チイキ</t>
    </rPh>
    <rPh sb="19" eb="21">
      <t>キンム</t>
    </rPh>
    <rPh sb="22" eb="24">
      <t>ケイケン</t>
    </rPh>
    <rPh sb="26" eb="27">
      <t>ヨ</t>
    </rPh>
    <rPh sb="32" eb="33">
      <t>カン</t>
    </rPh>
    <phoneticPr fontId="5"/>
  </si>
  <si>
    <t>幅広い症例を経験できた</t>
    <rPh sb="0" eb="2">
      <t>ハバヒロ</t>
    </rPh>
    <rPh sb="3" eb="5">
      <t>ショウレイ</t>
    </rPh>
    <rPh sb="6" eb="8">
      <t>ケイケン</t>
    </rPh>
    <phoneticPr fontId="5"/>
  </si>
  <si>
    <t>患者、住民から必要とされる充実感がある（患者との距離が近い）</t>
    <rPh sb="0" eb="2">
      <t>カンジャ</t>
    </rPh>
    <rPh sb="3" eb="5">
      <t>ジュウミン</t>
    </rPh>
    <rPh sb="7" eb="9">
      <t>ヒツヨウ</t>
    </rPh>
    <rPh sb="13" eb="16">
      <t>ジュウジツカン</t>
    </rPh>
    <rPh sb="20" eb="22">
      <t>カンジャ</t>
    </rPh>
    <rPh sb="24" eb="26">
      <t>キョリ</t>
    </rPh>
    <rPh sb="27" eb="28">
      <t>チカ</t>
    </rPh>
    <phoneticPr fontId="5"/>
  </si>
  <si>
    <t>環境が良い（地域、自然、子どもの成長等）</t>
    <rPh sb="0" eb="2">
      <t>カンキョウ</t>
    </rPh>
    <rPh sb="3" eb="4">
      <t>ヨ</t>
    </rPh>
    <rPh sb="6" eb="8">
      <t>チイキ</t>
    </rPh>
    <rPh sb="9" eb="11">
      <t>シゼン</t>
    </rPh>
    <rPh sb="12" eb="13">
      <t>コ</t>
    </rPh>
    <rPh sb="16" eb="18">
      <t>セイチョウ</t>
    </rPh>
    <rPh sb="18" eb="19">
      <t>トウ</t>
    </rPh>
    <phoneticPr fontId="2"/>
  </si>
  <si>
    <t>問９　現在の勤務環境について、各項目ごとの満足度</t>
    <rPh sb="0" eb="1">
      <t>ト</t>
    </rPh>
    <rPh sb="3" eb="5">
      <t>ゲンザイ</t>
    </rPh>
    <rPh sb="6" eb="8">
      <t>キンム</t>
    </rPh>
    <rPh sb="8" eb="10">
      <t>カンキョウ</t>
    </rPh>
    <rPh sb="15" eb="18">
      <t>カクコウモク</t>
    </rPh>
    <rPh sb="21" eb="24">
      <t>マンゾクド</t>
    </rPh>
    <phoneticPr fontId="5"/>
  </si>
  <si>
    <t>　１－①　平日の業務（時間外含む）</t>
    <rPh sb="5" eb="7">
      <t>ヘイジツ</t>
    </rPh>
    <rPh sb="8" eb="10">
      <t>ギョウム</t>
    </rPh>
    <rPh sb="11" eb="14">
      <t>ジカンガイ</t>
    </rPh>
    <rPh sb="14" eb="15">
      <t>フク</t>
    </rPh>
    <phoneticPr fontId="2"/>
  </si>
  <si>
    <t>　１－②　当直、夜勤、オンコール等</t>
    <rPh sb="5" eb="7">
      <t>トウチョク</t>
    </rPh>
    <rPh sb="8" eb="10">
      <t>ヤキン</t>
    </rPh>
    <rPh sb="16" eb="17">
      <t>トウ</t>
    </rPh>
    <phoneticPr fontId="2"/>
  </si>
  <si>
    <t>　１－③　休暇、休日等</t>
    <rPh sb="5" eb="7">
      <t>キュウカ</t>
    </rPh>
    <rPh sb="8" eb="10">
      <t>キュウジツ</t>
    </rPh>
    <rPh sb="10" eb="11">
      <t>トウ</t>
    </rPh>
    <phoneticPr fontId="2"/>
  </si>
  <si>
    <t>２　仕事のやりがい（仕事内容、症例数等）</t>
    <rPh sb="2" eb="4">
      <t>シゴト</t>
    </rPh>
    <rPh sb="10" eb="12">
      <t>シゴト</t>
    </rPh>
    <rPh sb="12" eb="14">
      <t>ナイヨウ</t>
    </rPh>
    <rPh sb="15" eb="18">
      <t>ショウレイスウ</t>
    </rPh>
    <rPh sb="18" eb="19">
      <t>トウ</t>
    </rPh>
    <phoneticPr fontId="2"/>
  </si>
  <si>
    <t>３　職場の雰囲気（人間関係等）</t>
    <rPh sb="2" eb="4">
      <t>ショクバ</t>
    </rPh>
    <rPh sb="5" eb="8">
      <t>フンイキ</t>
    </rPh>
    <rPh sb="9" eb="11">
      <t>ニンゲン</t>
    </rPh>
    <rPh sb="11" eb="13">
      <t>カンケイ</t>
    </rPh>
    <rPh sb="13" eb="14">
      <t>トウ</t>
    </rPh>
    <phoneticPr fontId="2"/>
  </si>
  <si>
    <t>４　給与等（給与・手当等）</t>
    <rPh sb="2" eb="4">
      <t>キュウヨ</t>
    </rPh>
    <rPh sb="4" eb="5">
      <t>トウ</t>
    </rPh>
    <rPh sb="6" eb="8">
      <t>キュウヨ</t>
    </rPh>
    <rPh sb="9" eb="11">
      <t>テアテ</t>
    </rPh>
    <rPh sb="11" eb="12">
      <t>トウ</t>
    </rPh>
    <phoneticPr fontId="2"/>
  </si>
  <si>
    <t>なし</t>
    <phoneticPr fontId="5"/>
  </si>
  <si>
    <t>１～４回</t>
    <rPh sb="3" eb="4">
      <t>カイ</t>
    </rPh>
    <phoneticPr fontId="5"/>
  </si>
  <si>
    <t>５～８回</t>
    <rPh sb="3" eb="4">
      <t>カイ</t>
    </rPh>
    <phoneticPr fontId="5"/>
  </si>
  <si>
    <t>９～12回</t>
    <rPh sb="4" eb="5">
      <t>カイ</t>
    </rPh>
    <phoneticPr fontId="5"/>
  </si>
  <si>
    <t>９回以上</t>
    <rPh sb="1" eb="2">
      <t>カイ</t>
    </rPh>
    <rPh sb="2" eb="4">
      <t>イジョウ</t>
    </rPh>
    <phoneticPr fontId="5"/>
  </si>
  <si>
    <t>問５　現在勤務している医療機関の１ヵ月の宿日直、オンコール回数</t>
    <rPh sb="0" eb="1">
      <t>ト</t>
    </rPh>
    <rPh sb="3" eb="5">
      <t>ゲンザイ</t>
    </rPh>
    <rPh sb="5" eb="7">
      <t>キンム</t>
    </rPh>
    <rPh sb="11" eb="13">
      <t>イリョウ</t>
    </rPh>
    <rPh sb="13" eb="15">
      <t>キカン</t>
    </rPh>
    <rPh sb="18" eb="19">
      <t>ゲツ</t>
    </rPh>
    <rPh sb="20" eb="21">
      <t>シュク</t>
    </rPh>
    <rPh sb="21" eb="23">
      <t>ニッチョク</t>
    </rPh>
    <rPh sb="29" eb="31">
      <t>カイスウ</t>
    </rPh>
    <phoneticPr fontId="5"/>
  </si>
  <si>
    <t>13～16回</t>
    <rPh sb="5" eb="6">
      <t>カイ</t>
    </rPh>
    <phoneticPr fontId="5"/>
  </si>
  <si>
    <t>17～20回</t>
    <rPh sb="5" eb="6">
      <t>カイ</t>
    </rPh>
    <phoneticPr fontId="5"/>
  </si>
  <si>
    <t>ほぼ毎日</t>
    <rPh sb="2" eb="4">
      <t>マイニチ</t>
    </rPh>
    <phoneticPr fontId="5"/>
  </si>
  <si>
    <t>問７　職場からの呼び出し等がない完全な休日は月に何日か</t>
    <rPh sb="0" eb="1">
      <t>ト</t>
    </rPh>
    <rPh sb="3" eb="5">
      <t>ショクバ</t>
    </rPh>
    <rPh sb="8" eb="9">
      <t>ヨ</t>
    </rPh>
    <rPh sb="10" eb="11">
      <t>ダ</t>
    </rPh>
    <rPh sb="12" eb="13">
      <t>トウ</t>
    </rPh>
    <rPh sb="16" eb="18">
      <t>カンゼン</t>
    </rPh>
    <rPh sb="19" eb="21">
      <t>キュウジツ</t>
    </rPh>
    <rPh sb="22" eb="23">
      <t>ツキ</t>
    </rPh>
    <rPh sb="24" eb="26">
      <t>ナンニチ</t>
    </rPh>
    <phoneticPr fontId="5"/>
  </si>
  <si>
    <t>１～３回</t>
    <rPh sb="3" eb="4">
      <t>カイ</t>
    </rPh>
    <phoneticPr fontId="5"/>
  </si>
  <si>
    <t>４～７回</t>
    <rPh sb="3" eb="4">
      <t>カイ</t>
    </rPh>
    <phoneticPr fontId="5"/>
  </si>
  <si>
    <t>11回以上</t>
    <rPh sb="2" eb="3">
      <t>カイ</t>
    </rPh>
    <rPh sb="3" eb="5">
      <t>イジョウ</t>
    </rPh>
    <phoneticPr fontId="5"/>
  </si>
  <si>
    <t>７～10回</t>
    <rPh sb="4" eb="5">
      <t>カイ</t>
    </rPh>
    <phoneticPr fontId="5"/>
  </si>
  <si>
    <t>①　家族に関すること</t>
    <rPh sb="2" eb="4">
      <t>カゾク</t>
    </rPh>
    <rPh sb="5" eb="6">
      <t>カン</t>
    </rPh>
    <phoneticPr fontId="2"/>
  </si>
  <si>
    <t>②　医療機関等に関すること</t>
    <rPh sb="2" eb="4">
      <t>イリョウ</t>
    </rPh>
    <rPh sb="4" eb="6">
      <t>キカン</t>
    </rPh>
    <rPh sb="6" eb="7">
      <t>トウ</t>
    </rPh>
    <rPh sb="8" eb="9">
      <t>カン</t>
    </rPh>
    <phoneticPr fontId="2"/>
  </si>
  <si>
    <t>③　勤務環境・条件等に関すること</t>
    <rPh sb="2" eb="4">
      <t>キンム</t>
    </rPh>
    <rPh sb="4" eb="6">
      <t>カンキョウ</t>
    </rPh>
    <rPh sb="7" eb="9">
      <t>ジョウケン</t>
    </rPh>
    <rPh sb="9" eb="10">
      <t>トウ</t>
    </rPh>
    <rPh sb="11" eb="12">
      <t>カン</t>
    </rPh>
    <phoneticPr fontId="2"/>
  </si>
  <si>
    <t>問11　札幌・旭川以外の地域で勤務する意志はありますか</t>
    <rPh sb="0" eb="1">
      <t>ト</t>
    </rPh>
    <rPh sb="4" eb="6">
      <t>サッポロ</t>
    </rPh>
    <rPh sb="7" eb="9">
      <t>アサヒカワ</t>
    </rPh>
    <rPh sb="9" eb="11">
      <t>イガイ</t>
    </rPh>
    <rPh sb="12" eb="14">
      <t>チイキ</t>
    </rPh>
    <rPh sb="15" eb="17">
      <t>キンム</t>
    </rPh>
    <rPh sb="19" eb="21">
      <t>イシ</t>
    </rPh>
    <phoneticPr fontId="5"/>
  </si>
  <si>
    <t>問13　「地域で勤務する意志はある」と回答された方は、何年勤務する意志がありますか</t>
    <rPh sb="0" eb="1">
      <t>ト</t>
    </rPh>
    <rPh sb="5" eb="7">
      <t>チイキ</t>
    </rPh>
    <rPh sb="8" eb="10">
      <t>キンム</t>
    </rPh>
    <rPh sb="12" eb="14">
      <t>イシ</t>
    </rPh>
    <rPh sb="19" eb="21">
      <t>カイトウ</t>
    </rPh>
    <rPh sb="24" eb="25">
      <t>カタ</t>
    </rPh>
    <rPh sb="27" eb="29">
      <t>ナンネン</t>
    </rPh>
    <rPh sb="29" eb="31">
      <t>キンム</t>
    </rPh>
    <rPh sb="33" eb="35">
      <t>イシ</t>
    </rPh>
    <phoneticPr fontId="5"/>
  </si>
  <si>
    <t>問12　「地域勤務をする意志はない」と回答した方は、その理由は何ですか</t>
    <rPh sb="0" eb="1">
      <t>ト</t>
    </rPh>
    <rPh sb="5" eb="7">
      <t>チイキ</t>
    </rPh>
    <rPh sb="7" eb="9">
      <t>キンム</t>
    </rPh>
    <rPh sb="12" eb="14">
      <t>イシ</t>
    </rPh>
    <rPh sb="19" eb="21">
      <t>カイトウ</t>
    </rPh>
    <rPh sb="23" eb="24">
      <t>カタ</t>
    </rPh>
    <rPh sb="28" eb="30">
      <t>リユウ</t>
    </rPh>
    <rPh sb="31" eb="32">
      <t>ナニ</t>
    </rPh>
    <phoneticPr fontId="5"/>
  </si>
  <si>
    <t>希望する内容の仕事ができないため</t>
    <rPh sb="0" eb="2">
      <t>キボウ</t>
    </rPh>
    <rPh sb="4" eb="6">
      <t>ナイヨウ</t>
    </rPh>
    <rPh sb="7" eb="9">
      <t>シゴト</t>
    </rPh>
    <phoneticPr fontId="5"/>
  </si>
  <si>
    <t>労働環境に不安があるため</t>
    <rPh sb="0" eb="2">
      <t>ロウドウ</t>
    </rPh>
    <rPh sb="2" eb="4">
      <t>カンキョウ</t>
    </rPh>
    <rPh sb="5" eb="7">
      <t>フアン</t>
    </rPh>
    <phoneticPr fontId="5"/>
  </si>
  <si>
    <t>家族の理解が得られないため</t>
    <rPh sb="0" eb="2">
      <t>カゾク</t>
    </rPh>
    <rPh sb="3" eb="5">
      <t>リカイ</t>
    </rPh>
    <rPh sb="6" eb="7">
      <t>エ</t>
    </rPh>
    <phoneticPr fontId="5"/>
  </si>
  <si>
    <t>両親等親族の介護のため</t>
    <rPh sb="0" eb="2">
      <t>リョウシン</t>
    </rPh>
    <rPh sb="2" eb="3">
      <t>トウ</t>
    </rPh>
    <rPh sb="3" eb="5">
      <t>シンゾク</t>
    </rPh>
    <rPh sb="6" eb="8">
      <t>カイゴ</t>
    </rPh>
    <phoneticPr fontId="5"/>
  </si>
  <si>
    <t>専門医等の資格取得に影響するため</t>
    <rPh sb="0" eb="2">
      <t>センモン</t>
    </rPh>
    <rPh sb="2" eb="3">
      <t>イ</t>
    </rPh>
    <rPh sb="3" eb="4">
      <t>トウ</t>
    </rPh>
    <rPh sb="5" eb="7">
      <t>シカク</t>
    </rPh>
    <rPh sb="7" eb="9">
      <t>シュトク</t>
    </rPh>
    <rPh sb="10" eb="12">
      <t>エイキョウ</t>
    </rPh>
    <phoneticPr fontId="5"/>
  </si>
  <si>
    <t>経済的理由（収入・待遇）のため</t>
    <rPh sb="0" eb="3">
      <t>ケイザイテキ</t>
    </rPh>
    <rPh sb="3" eb="5">
      <t>リユウ</t>
    </rPh>
    <rPh sb="6" eb="8">
      <t>シュウニュウ</t>
    </rPh>
    <rPh sb="9" eb="11">
      <t>タイグウ</t>
    </rPh>
    <phoneticPr fontId="5"/>
  </si>
  <si>
    <t>１～３位合計</t>
    <rPh sb="3" eb="4">
      <t>イ</t>
    </rPh>
    <rPh sb="4" eb="6">
      <t>ゴウケイ</t>
    </rPh>
    <phoneticPr fontId="2"/>
  </si>
  <si>
    <t>1位に選んだ割合</t>
    <rPh sb="1" eb="2">
      <t>イ</t>
    </rPh>
    <rPh sb="3" eb="4">
      <t>エラ</t>
    </rPh>
    <rPh sb="6" eb="8">
      <t>ワリアイ</t>
    </rPh>
    <phoneticPr fontId="2"/>
  </si>
  <si>
    <t>④　その他の意見</t>
    <rPh sb="4" eb="5">
      <t>タ</t>
    </rPh>
    <rPh sb="6" eb="8">
      <t>イケン</t>
    </rPh>
    <phoneticPr fontId="2"/>
  </si>
  <si>
    <t>完全な休みが確保できること（夜間・休日の呼び出しがないこと）／仕事にやりがいがあること／学会・研究会へ参加しやすいこと／</t>
    <rPh sb="0" eb="2">
      <t>カンゼン</t>
    </rPh>
    <rPh sb="3" eb="4">
      <t>ヤス</t>
    </rPh>
    <rPh sb="6" eb="8">
      <t>カクホ</t>
    </rPh>
    <rPh sb="14" eb="16">
      <t>ヤカン</t>
    </rPh>
    <rPh sb="17" eb="19">
      <t>キュウジツ</t>
    </rPh>
    <rPh sb="20" eb="21">
      <t>ヨ</t>
    </rPh>
    <rPh sb="22" eb="23">
      <t>ダ</t>
    </rPh>
    <rPh sb="31" eb="33">
      <t>シゴト</t>
    </rPh>
    <rPh sb="44" eb="46">
      <t>ガッカイ</t>
    </rPh>
    <rPh sb="47" eb="50">
      <t>ケンキュウカイ</t>
    </rPh>
    <rPh sb="51" eb="53">
      <t>サンカ</t>
    </rPh>
    <phoneticPr fontId="2"/>
  </si>
  <si>
    <t>札幌や東京へのアクセスが良いこと／業務量が適正であること／他職種との連携がしやすいこと／子育てしやすい環境であること／</t>
    <rPh sb="17" eb="20">
      <t>ギョウムリョウ</t>
    </rPh>
    <rPh sb="21" eb="23">
      <t>テキセイ</t>
    </rPh>
    <rPh sb="29" eb="32">
      <t>タショクシュ</t>
    </rPh>
    <rPh sb="34" eb="36">
      <t>レンケイ</t>
    </rPh>
    <rPh sb="44" eb="46">
      <t>コソダ</t>
    </rPh>
    <rPh sb="51" eb="53">
      <t>カンキョウ</t>
    </rPh>
    <phoneticPr fontId="2"/>
  </si>
  <si>
    <t>自然が豊で住みよいこと／症例数が確保できること／妊娠可能期間でないこと／近くに受け入れてもらえる病院があること／</t>
    <rPh sb="0" eb="2">
      <t>シゼン</t>
    </rPh>
    <rPh sb="3" eb="4">
      <t>ユタカ</t>
    </rPh>
    <rPh sb="5" eb="6">
      <t>ス</t>
    </rPh>
    <rPh sb="12" eb="15">
      <t>ショウレイスウ</t>
    </rPh>
    <rPh sb="16" eb="18">
      <t>カクホ</t>
    </rPh>
    <rPh sb="24" eb="26">
      <t>ニンシン</t>
    </rPh>
    <rPh sb="26" eb="28">
      <t>カノウ</t>
    </rPh>
    <rPh sb="28" eb="30">
      <t>キカン</t>
    </rPh>
    <rPh sb="36" eb="37">
      <t>チカ</t>
    </rPh>
    <rPh sb="39" eb="40">
      <t>ウ</t>
    </rPh>
    <rPh sb="41" eb="42">
      <t>イ</t>
    </rPh>
    <rPh sb="48" eb="50">
      <t>ビョウイン</t>
    </rPh>
    <phoneticPr fontId="2"/>
  </si>
  <si>
    <t>一定期間地域勤務することを義務化すること　など</t>
    <rPh sb="0" eb="2">
      <t>イッテイ</t>
    </rPh>
    <rPh sb="2" eb="4">
      <t>キカン</t>
    </rPh>
    <rPh sb="4" eb="6">
      <t>チイキ</t>
    </rPh>
    <rPh sb="6" eb="8">
      <t>キンム</t>
    </rPh>
    <rPh sb="13" eb="16">
      <t>ギムカ</t>
    </rPh>
    <phoneticPr fontId="2"/>
  </si>
  <si>
    <t>当直明けに休めるようにするべき／マイナー科に全科当直はさせないこと　など</t>
    <rPh sb="20" eb="21">
      <t>カ</t>
    </rPh>
    <rPh sb="22" eb="24">
      <t>ゼンカ</t>
    </rPh>
    <rPh sb="24" eb="26">
      <t>トウチョク</t>
    </rPh>
    <phoneticPr fontId="2"/>
  </si>
  <si>
    <t>時間外労働への対価をきちんと支払うべき／単身赴任への配慮も必要　など</t>
    <rPh sb="0" eb="3">
      <t>ジカンガイ</t>
    </rPh>
    <rPh sb="3" eb="5">
      <t>ロウドウ</t>
    </rPh>
    <rPh sb="7" eb="9">
      <t>タイカ</t>
    </rPh>
    <rPh sb="14" eb="16">
      <t>シハラ</t>
    </rPh>
    <rPh sb="20" eb="22">
      <t>タンシン</t>
    </rPh>
    <rPh sb="22" eb="24">
      <t>フニン</t>
    </rPh>
    <rPh sb="26" eb="28">
      <t>ハイリョ</t>
    </rPh>
    <rPh sb="29" eb="31">
      <t>ヒツヨウ</t>
    </rPh>
    <phoneticPr fontId="2"/>
  </si>
  <si>
    <t>地域住民が理解を示していること／軽度の受診・コンビニ受診を控えてもらうこと（負担軽減）／夜間救急のあり方を地域で考えること／</t>
    <rPh sb="0" eb="2">
      <t>チイキ</t>
    </rPh>
    <rPh sb="2" eb="4">
      <t>ジュウミン</t>
    </rPh>
    <rPh sb="5" eb="7">
      <t>リカイ</t>
    </rPh>
    <rPh sb="8" eb="9">
      <t>シメ</t>
    </rPh>
    <rPh sb="16" eb="18">
      <t>ケイド</t>
    </rPh>
    <rPh sb="19" eb="21">
      <t>ジュシン</t>
    </rPh>
    <rPh sb="26" eb="28">
      <t>ジュシン</t>
    </rPh>
    <rPh sb="29" eb="30">
      <t>ヒカ</t>
    </rPh>
    <rPh sb="38" eb="40">
      <t>フタン</t>
    </rPh>
    <rPh sb="40" eb="42">
      <t>ケイゲン</t>
    </rPh>
    <rPh sb="44" eb="46">
      <t>ヤカン</t>
    </rPh>
    <rPh sb="46" eb="48">
      <t>キュウキュウ</t>
    </rPh>
    <rPh sb="51" eb="52">
      <t>カタ</t>
    </rPh>
    <rPh sb="53" eb="55">
      <t>チイキ</t>
    </rPh>
    <rPh sb="56" eb="57">
      <t>カンガ</t>
    </rPh>
    <phoneticPr fontId="2"/>
  </si>
  <si>
    <t>病院管理者や地域住民で自治する気持ちを持つこと　など</t>
    <rPh sb="0" eb="2">
      <t>ビョウイン</t>
    </rPh>
    <rPh sb="2" eb="5">
      <t>カンリシャ</t>
    </rPh>
    <rPh sb="6" eb="8">
      <t>チイキ</t>
    </rPh>
    <rPh sb="8" eb="10">
      <t>ジュウミン</t>
    </rPh>
    <rPh sb="11" eb="13">
      <t>ジチ</t>
    </rPh>
    <rPh sb="15" eb="17">
      <t>キモ</t>
    </rPh>
    <rPh sb="19" eb="20">
      <t>モ</t>
    </rPh>
    <phoneticPr fontId="2"/>
  </si>
  <si>
    <t>医師を充足させるべき・マンパワーを増やすべき（万が一の時の対応、女性医師の支援、休日の日当直医師派遣　など）</t>
    <rPh sb="0" eb="2">
      <t>イシ</t>
    </rPh>
    <rPh sb="3" eb="5">
      <t>ジュウソク</t>
    </rPh>
    <rPh sb="17" eb="18">
      <t>フ</t>
    </rPh>
    <rPh sb="23" eb="24">
      <t>マン</t>
    </rPh>
    <rPh sb="25" eb="26">
      <t>イチ</t>
    </rPh>
    <rPh sb="27" eb="28">
      <t>トキ</t>
    </rPh>
    <rPh sb="29" eb="31">
      <t>タイオウ</t>
    </rPh>
    <rPh sb="32" eb="34">
      <t>ジョセイ</t>
    </rPh>
    <rPh sb="34" eb="36">
      <t>イシ</t>
    </rPh>
    <rPh sb="37" eb="39">
      <t>シエン</t>
    </rPh>
    <rPh sb="40" eb="42">
      <t>キュウジツ</t>
    </rPh>
    <rPh sb="43" eb="45">
      <t>ニットウ</t>
    </rPh>
    <rPh sb="45" eb="46">
      <t>チョク</t>
    </rPh>
    <rPh sb="46" eb="48">
      <t>イシ</t>
    </rPh>
    <rPh sb="48" eb="50">
      <t>ハケン</t>
    </rPh>
    <phoneticPr fontId="2"/>
  </si>
  <si>
    <t>地域での勤務の機会を増やすべき（一定期間地域での勤務を義務化するべき）／昔の医局のような強制力のあるローテーション制／</t>
    <rPh sb="0" eb="2">
      <t>チイキ</t>
    </rPh>
    <rPh sb="4" eb="6">
      <t>キンム</t>
    </rPh>
    <rPh sb="7" eb="9">
      <t>キカイ</t>
    </rPh>
    <rPh sb="10" eb="11">
      <t>フ</t>
    </rPh>
    <rPh sb="16" eb="18">
      <t>イッテイ</t>
    </rPh>
    <rPh sb="18" eb="20">
      <t>キカン</t>
    </rPh>
    <rPh sb="20" eb="22">
      <t>チイキ</t>
    </rPh>
    <rPh sb="24" eb="26">
      <t>キンム</t>
    </rPh>
    <rPh sb="27" eb="30">
      <t>ギムカ</t>
    </rPh>
    <rPh sb="36" eb="37">
      <t>ムカシ</t>
    </rPh>
    <rPh sb="38" eb="40">
      <t>イキョク</t>
    </rPh>
    <rPh sb="44" eb="47">
      <t>キョウセイリョク</t>
    </rPh>
    <rPh sb="57" eb="58">
      <t>セイ</t>
    </rPh>
    <phoneticPr fontId="2"/>
  </si>
  <si>
    <t>道外や都市部とのローテーション制をつくる　など</t>
    <rPh sb="0" eb="2">
      <t>ドウガイ</t>
    </rPh>
    <rPh sb="3" eb="6">
      <t>トシブ</t>
    </rPh>
    <rPh sb="15" eb="16">
      <t>セイ</t>
    </rPh>
    <phoneticPr fontId="2"/>
  </si>
  <si>
    <t>○その他</t>
    <rPh sb="3" eb="4">
      <t>タ</t>
    </rPh>
    <phoneticPr fontId="2"/>
  </si>
  <si>
    <t>都市部よりも給与は高くあるべき／様々な助成があるべき（学会への参加旅費、医学書の購入費、職員の医療費免除、引越業者斡旋など）／</t>
    <rPh sb="0" eb="3">
      <t>トシブ</t>
    </rPh>
    <rPh sb="6" eb="8">
      <t>キュウヨ</t>
    </rPh>
    <rPh sb="9" eb="10">
      <t>タカ</t>
    </rPh>
    <rPh sb="16" eb="18">
      <t>サマザマ</t>
    </rPh>
    <rPh sb="19" eb="21">
      <t>ジョセイ</t>
    </rPh>
    <rPh sb="27" eb="29">
      <t>ガッカイ</t>
    </rPh>
    <rPh sb="31" eb="33">
      <t>サンカ</t>
    </rPh>
    <rPh sb="33" eb="35">
      <t>リョヒ</t>
    </rPh>
    <rPh sb="36" eb="39">
      <t>イガクショ</t>
    </rPh>
    <rPh sb="40" eb="43">
      <t>コウニュウヒ</t>
    </rPh>
    <rPh sb="44" eb="46">
      <t>ショクイン</t>
    </rPh>
    <rPh sb="47" eb="50">
      <t>イリョウヒ</t>
    </rPh>
    <rPh sb="50" eb="52">
      <t>メンジョ</t>
    </rPh>
    <rPh sb="53" eb="54">
      <t>ヒ</t>
    </rPh>
    <rPh sb="54" eb="55">
      <t>コ</t>
    </rPh>
    <rPh sb="55" eb="57">
      <t>ギョウシャ</t>
    </rPh>
    <rPh sb="57" eb="59">
      <t>アッセン</t>
    </rPh>
    <phoneticPr fontId="2"/>
  </si>
  <si>
    <t>医師同士の連携（代替医師の配置、他科との協力、他病院からの医師の派遣、開業医との住み分けなど）／コメディカルの意識向上／</t>
    <rPh sb="0" eb="2">
      <t>イシ</t>
    </rPh>
    <rPh sb="2" eb="4">
      <t>ドウシ</t>
    </rPh>
    <rPh sb="5" eb="7">
      <t>レンケイ</t>
    </rPh>
    <rPh sb="8" eb="10">
      <t>ダイタイ</t>
    </rPh>
    <rPh sb="10" eb="12">
      <t>イシ</t>
    </rPh>
    <rPh sb="13" eb="15">
      <t>ハイチ</t>
    </rPh>
    <rPh sb="16" eb="18">
      <t>タカ</t>
    </rPh>
    <rPh sb="20" eb="22">
      <t>キョウリョク</t>
    </rPh>
    <rPh sb="23" eb="24">
      <t>タ</t>
    </rPh>
    <rPh sb="24" eb="26">
      <t>ビョウイン</t>
    </rPh>
    <rPh sb="29" eb="31">
      <t>イシ</t>
    </rPh>
    <rPh sb="32" eb="34">
      <t>ハケン</t>
    </rPh>
    <rPh sb="35" eb="38">
      <t>カイギョウイ</t>
    </rPh>
    <rPh sb="40" eb="41">
      <t>ス</t>
    </rPh>
    <rPh sb="42" eb="43">
      <t>ワ</t>
    </rPh>
    <rPh sb="55" eb="57">
      <t>イシキ</t>
    </rPh>
    <rPh sb="57" eb="59">
      <t>コウジョウ</t>
    </rPh>
    <phoneticPr fontId="2"/>
  </si>
  <si>
    <t>当該地域出身者の雇用／病理医を拡げる／地域病院での物品の共同購入ができたら良い　など</t>
    <rPh sb="0" eb="2">
      <t>トウガイ</t>
    </rPh>
    <rPh sb="2" eb="4">
      <t>チイキ</t>
    </rPh>
    <rPh sb="4" eb="7">
      <t>シュッシンシャ</t>
    </rPh>
    <rPh sb="8" eb="10">
      <t>コヨウ</t>
    </rPh>
    <rPh sb="11" eb="13">
      <t>ビョウリ</t>
    </rPh>
    <rPh sb="13" eb="14">
      <t>イ</t>
    </rPh>
    <rPh sb="15" eb="16">
      <t>ヒロ</t>
    </rPh>
    <phoneticPr fontId="2"/>
  </si>
  <si>
    <t>病
床
数</t>
    <rPh sb="0" eb="1">
      <t>ヤマイ</t>
    </rPh>
    <rPh sb="2" eb="3">
      <t>ユカ</t>
    </rPh>
    <rPh sb="4" eb="5">
      <t>カズ</t>
    </rPh>
    <phoneticPr fontId="2"/>
  </si>
  <si>
    <t>100床未満</t>
    <rPh sb="3" eb="4">
      <t>ユカ</t>
    </rPh>
    <rPh sb="4" eb="6">
      <t>ミマン</t>
    </rPh>
    <phoneticPr fontId="2"/>
  </si>
  <si>
    <t>100～299床</t>
    <rPh sb="7" eb="8">
      <t>ユカ</t>
    </rPh>
    <phoneticPr fontId="2"/>
  </si>
  <si>
    <t>300～499床</t>
    <rPh sb="7" eb="8">
      <t>ユカ</t>
    </rPh>
    <phoneticPr fontId="2"/>
  </si>
  <si>
    <t>500～699床</t>
    <rPh sb="7" eb="8">
      <t>ユカ</t>
    </rPh>
    <phoneticPr fontId="2"/>
  </si>
  <si>
    <t>700床以上</t>
    <rPh sb="3" eb="4">
      <t>ユカ</t>
    </rPh>
    <rPh sb="4" eb="6">
      <t>イジョウ</t>
    </rPh>
    <phoneticPr fontId="2"/>
  </si>
  <si>
    <t>一人（完全）
主治医制</t>
    <rPh sb="0" eb="2">
      <t>ヒトリ</t>
    </rPh>
    <rPh sb="3" eb="5">
      <t>カンゼン</t>
    </rPh>
    <rPh sb="7" eb="11">
      <t>シュジイセイ</t>
    </rPh>
    <phoneticPr fontId="5"/>
  </si>
  <si>
    <t>複数（チーム）
主治医制</t>
    <rPh sb="0" eb="2">
      <t>フクスウ</t>
    </rPh>
    <rPh sb="8" eb="12">
      <t>シュジイセイ</t>
    </rPh>
    <phoneticPr fontId="5"/>
  </si>
  <si>
    <t>満足・どちらかというと満足の理由</t>
    <rPh sb="0" eb="2">
      <t>マンゾク</t>
    </rPh>
    <rPh sb="11" eb="13">
      <t>マンゾク</t>
    </rPh>
    <rPh sb="14" eb="16">
      <t>リユウ</t>
    </rPh>
    <phoneticPr fontId="2"/>
  </si>
  <si>
    <t>不満・どちらかというと不満の理由</t>
    <rPh sb="0" eb="2">
      <t>フマン</t>
    </rPh>
    <rPh sb="11" eb="13">
      <t>フマン</t>
    </rPh>
    <rPh sb="14" eb="16">
      <t>リユウ</t>
    </rPh>
    <phoneticPr fontId="2"/>
  </si>
  <si>
    <t>■　現在勤務している医療機関の勤務環境等について</t>
    <rPh sb="2" eb="4">
      <t>ゲンザイ</t>
    </rPh>
    <rPh sb="4" eb="6">
      <t>キンム</t>
    </rPh>
    <rPh sb="10" eb="12">
      <t>イリョウ</t>
    </rPh>
    <rPh sb="12" eb="14">
      <t>キカン</t>
    </rPh>
    <rPh sb="15" eb="17">
      <t>キンム</t>
    </rPh>
    <rPh sb="17" eb="19">
      <t>カンキョウ</t>
    </rPh>
    <rPh sb="19" eb="20">
      <t>トウ</t>
    </rPh>
    <phoneticPr fontId="2"/>
  </si>
  <si>
    <t>■　地域勤務に対する考え方について</t>
    <rPh sb="2" eb="4">
      <t>チイキ</t>
    </rPh>
    <rPh sb="4" eb="6">
      <t>キンム</t>
    </rPh>
    <rPh sb="7" eb="8">
      <t>タイ</t>
    </rPh>
    <rPh sb="10" eb="11">
      <t>カンガ</t>
    </rPh>
    <rPh sb="12" eb="13">
      <t>カタ</t>
    </rPh>
    <phoneticPr fontId="2"/>
  </si>
  <si>
    <t>地域医療に対する勤務医アンケート調査結果</t>
    <rPh sb="0" eb="4">
      <t>チイキイリョウ</t>
    </rPh>
    <rPh sb="5" eb="6">
      <t>タイ</t>
    </rPh>
    <rPh sb="8" eb="11">
      <t>キンムイ</t>
    </rPh>
    <rPh sb="16" eb="18">
      <t>チョウサ</t>
    </rPh>
    <rPh sb="18" eb="20">
      <t>ケッカ</t>
    </rPh>
    <phoneticPr fontId="5"/>
  </si>
  <si>
    <t>１　調査目的</t>
    <rPh sb="2" eb="4">
      <t>チョウサ</t>
    </rPh>
    <rPh sb="4" eb="6">
      <t>モクテキ</t>
    </rPh>
    <phoneticPr fontId="2"/>
  </si>
  <si>
    <t>　　都市部や地域に勤務している医師を対象に、地域勤務に対する意向等を調査し、今後の医師確保対策を講じるための基礎資料とすること。</t>
    <rPh sb="2" eb="5">
      <t>トシブ</t>
    </rPh>
    <rPh sb="6" eb="8">
      <t>チイキ</t>
    </rPh>
    <rPh sb="9" eb="11">
      <t>キンム</t>
    </rPh>
    <rPh sb="15" eb="17">
      <t>イシ</t>
    </rPh>
    <rPh sb="18" eb="20">
      <t>タイショウ</t>
    </rPh>
    <rPh sb="22" eb="24">
      <t>チイキ</t>
    </rPh>
    <rPh sb="24" eb="26">
      <t>キンム</t>
    </rPh>
    <rPh sb="27" eb="28">
      <t>タイ</t>
    </rPh>
    <rPh sb="30" eb="32">
      <t>イコウ</t>
    </rPh>
    <rPh sb="32" eb="33">
      <t>トウ</t>
    </rPh>
    <rPh sb="34" eb="36">
      <t>チョウサ</t>
    </rPh>
    <rPh sb="38" eb="40">
      <t>コンゴ</t>
    </rPh>
    <rPh sb="41" eb="43">
      <t>イシ</t>
    </rPh>
    <rPh sb="43" eb="45">
      <t>カクホ</t>
    </rPh>
    <rPh sb="45" eb="47">
      <t>タイサク</t>
    </rPh>
    <rPh sb="48" eb="49">
      <t>コウ</t>
    </rPh>
    <rPh sb="54" eb="56">
      <t>キソ</t>
    </rPh>
    <rPh sb="56" eb="58">
      <t>シリョウ</t>
    </rPh>
    <phoneticPr fontId="2"/>
  </si>
  <si>
    <t>２　調査対象</t>
    <rPh sb="2" eb="4">
      <t>チョウサ</t>
    </rPh>
    <rPh sb="4" eb="6">
      <t>タイショウ</t>
    </rPh>
    <phoneticPr fontId="2"/>
  </si>
  <si>
    <t>　　次に掲げる病院に勤務する常勤医（非常勤医、嘱託勤務医等又は初期臨床研修中の医師を除く）</t>
    <rPh sb="2" eb="3">
      <t>ツギ</t>
    </rPh>
    <rPh sb="4" eb="5">
      <t>カカ</t>
    </rPh>
    <rPh sb="7" eb="9">
      <t>ビョウイン</t>
    </rPh>
    <rPh sb="10" eb="12">
      <t>キンム</t>
    </rPh>
    <rPh sb="14" eb="17">
      <t>ジョウキンイ</t>
    </rPh>
    <rPh sb="18" eb="21">
      <t>ヒジョウキン</t>
    </rPh>
    <rPh sb="21" eb="22">
      <t>イ</t>
    </rPh>
    <rPh sb="23" eb="25">
      <t>ショクタク</t>
    </rPh>
    <rPh sb="25" eb="28">
      <t>キンムイ</t>
    </rPh>
    <rPh sb="28" eb="29">
      <t>トウ</t>
    </rPh>
    <rPh sb="29" eb="30">
      <t>マタ</t>
    </rPh>
    <rPh sb="31" eb="33">
      <t>ショキ</t>
    </rPh>
    <rPh sb="33" eb="35">
      <t>リンショウ</t>
    </rPh>
    <rPh sb="35" eb="38">
      <t>ケンシュウチュウ</t>
    </rPh>
    <rPh sb="39" eb="41">
      <t>イシ</t>
    </rPh>
    <rPh sb="42" eb="43">
      <t>ノゾ</t>
    </rPh>
    <phoneticPr fontId="2"/>
  </si>
  <si>
    <t>地方の病院（人口１万人未満の市町村に所在する市町村立病院及び公的病院）</t>
    <rPh sb="0" eb="2">
      <t>チホウ</t>
    </rPh>
    <rPh sb="3" eb="5">
      <t>ビョウイン</t>
    </rPh>
    <rPh sb="6" eb="8">
      <t>ジンコウ</t>
    </rPh>
    <rPh sb="9" eb="11">
      <t>マンニン</t>
    </rPh>
    <rPh sb="11" eb="13">
      <t>ミマン</t>
    </rPh>
    <rPh sb="14" eb="17">
      <t>シチョウソン</t>
    </rPh>
    <rPh sb="18" eb="20">
      <t>ショザイ</t>
    </rPh>
    <rPh sb="22" eb="25">
      <t>シチョウソン</t>
    </rPh>
    <rPh sb="25" eb="26">
      <t>リツ</t>
    </rPh>
    <rPh sb="26" eb="28">
      <t>ビョウイン</t>
    </rPh>
    <rPh sb="28" eb="29">
      <t>オヨ</t>
    </rPh>
    <rPh sb="30" eb="32">
      <t>コウテキ</t>
    </rPh>
    <rPh sb="32" eb="34">
      <t>ビョウイン</t>
    </rPh>
    <phoneticPr fontId="2"/>
  </si>
  <si>
    <t>地域センター病院</t>
    <rPh sb="0" eb="2">
      <t>チイキ</t>
    </rPh>
    <rPh sb="6" eb="8">
      <t>ビョウイン</t>
    </rPh>
    <phoneticPr fontId="2"/>
  </si>
  <si>
    <t>３　調査方法</t>
    <rPh sb="2" eb="4">
      <t>チョウサ</t>
    </rPh>
    <rPh sb="4" eb="6">
      <t>ホウホウ</t>
    </rPh>
    <phoneticPr fontId="2"/>
  </si>
  <si>
    <t>　（１）各病院を通じて、当該病院に勤務する医師に用紙を配布（平成29年11月２日）</t>
    <rPh sb="4" eb="7">
      <t>カクビョウイン</t>
    </rPh>
    <rPh sb="8" eb="9">
      <t>ツウ</t>
    </rPh>
    <rPh sb="12" eb="14">
      <t>トウガイ</t>
    </rPh>
    <rPh sb="14" eb="16">
      <t>ビョウイン</t>
    </rPh>
    <rPh sb="17" eb="19">
      <t>キンム</t>
    </rPh>
    <rPh sb="21" eb="23">
      <t>イシ</t>
    </rPh>
    <rPh sb="24" eb="26">
      <t>ヨウシ</t>
    </rPh>
    <rPh sb="27" eb="29">
      <t>ハイフ</t>
    </rPh>
    <rPh sb="30" eb="32">
      <t>ヘイセイ</t>
    </rPh>
    <rPh sb="34" eb="35">
      <t>ネン</t>
    </rPh>
    <rPh sb="37" eb="38">
      <t>ガツ</t>
    </rPh>
    <rPh sb="39" eb="40">
      <t>ニチ</t>
    </rPh>
    <phoneticPr fontId="2"/>
  </si>
  <si>
    <t>　（２）各病院がアンケート用紙を取りまとめ、道へ送付</t>
    <rPh sb="4" eb="7">
      <t>カクビョウイン</t>
    </rPh>
    <rPh sb="13" eb="15">
      <t>ヨウシ</t>
    </rPh>
    <rPh sb="16" eb="17">
      <t>ト</t>
    </rPh>
    <rPh sb="22" eb="23">
      <t>ドウ</t>
    </rPh>
    <rPh sb="24" eb="26">
      <t>ソウフ</t>
    </rPh>
    <phoneticPr fontId="2"/>
  </si>
  <si>
    <t>４　アンケート内容</t>
    <rPh sb="7" eb="9">
      <t>ナイヨウ</t>
    </rPh>
    <phoneticPr fontId="2"/>
  </si>
  <si>
    <t>　　医師の基本情報、現在の勤務環境及び地域勤務について　等</t>
    <rPh sb="2" eb="4">
      <t>イシ</t>
    </rPh>
    <rPh sb="5" eb="7">
      <t>キホン</t>
    </rPh>
    <rPh sb="7" eb="9">
      <t>ジョウホウ</t>
    </rPh>
    <rPh sb="10" eb="12">
      <t>ゲンザイ</t>
    </rPh>
    <rPh sb="13" eb="15">
      <t>キンム</t>
    </rPh>
    <rPh sb="15" eb="17">
      <t>カンキョウ</t>
    </rPh>
    <rPh sb="17" eb="18">
      <t>オヨ</t>
    </rPh>
    <rPh sb="19" eb="21">
      <t>チイキ</t>
    </rPh>
    <rPh sb="21" eb="23">
      <t>キンム</t>
    </rPh>
    <rPh sb="28" eb="29">
      <t>トウ</t>
    </rPh>
    <phoneticPr fontId="2"/>
  </si>
  <si>
    <t>６　アンケート結果</t>
    <rPh sb="7" eb="9">
      <t>ケッカ</t>
    </rPh>
    <phoneticPr fontId="5"/>
  </si>
  <si>
    <t>５　回答数</t>
    <rPh sb="2" eb="5">
      <t>カイトウスウ</t>
    </rPh>
    <phoneticPr fontId="5"/>
  </si>
  <si>
    <t>※平成29年度調査から各質問ごとの無回答は除いて割合を算出している</t>
    <rPh sb="1" eb="3">
      <t>ヘイセイ</t>
    </rPh>
    <rPh sb="5" eb="7">
      <t>ネンド</t>
    </rPh>
    <rPh sb="7" eb="9">
      <t>チョウサ</t>
    </rPh>
    <rPh sb="11" eb="14">
      <t>カクシツモン</t>
    </rPh>
    <rPh sb="17" eb="20">
      <t>ムカイトウ</t>
    </rPh>
    <rPh sb="21" eb="22">
      <t>ノゾ</t>
    </rPh>
    <rPh sb="24" eb="26">
      <t>ワリアイ</t>
    </rPh>
    <rPh sb="27" eb="29">
      <t>サンシュツ</t>
    </rPh>
    <phoneticPr fontId="2"/>
  </si>
  <si>
    <t>週40時間未満</t>
    <rPh sb="0" eb="1">
      <t>シュウ</t>
    </rPh>
    <rPh sb="3" eb="5">
      <t>ジカン</t>
    </rPh>
    <rPh sb="5" eb="7">
      <t>ミマン</t>
    </rPh>
    <phoneticPr fontId="5"/>
  </si>
  <si>
    <t>週40～60時間</t>
    <rPh sb="0" eb="1">
      <t>シュウ</t>
    </rPh>
    <rPh sb="6" eb="8">
      <t>ジカン</t>
    </rPh>
    <phoneticPr fontId="5"/>
  </si>
  <si>
    <t>週60～80時間</t>
    <rPh sb="0" eb="1">
      <t>シュウ</t>
    </rPh>
    <rPh sb="6" eb="8">
      <t>ジカン</t>
    </rPh>
    <phoneticPr fontId="5"/>
  </si>
  <si>
    <t>週80時間以上</t>
    <rPh sb="0" eb="1">
      <t>シュウ</t>
    </rPh>
    <rPh sb="3" eb="5">
      <t>ジカン</t>
    </rPh>
    <rPh sb="5" eb="7">
      <t>イジョウ</t>
    </rPh>
    <phoneticPr fontId="5"/>
  </si>
  <si>
    <t>あり</t>
    <phoneticPr fontId="2"/>
  </si>
  <si>
    <t>なし</t>
    <phoneticPr fontId="2"/>
  </si>
  <si>
    <t>問２　診療科の診療体制</t>
    <rPh sb="0" eb="1">
      <t>ト</t>
    </rPh>
    <rPh sb="3" eb="6">
      <t>シンリョウカ</t>
    </rPh>
    <rPh sb="7" eb="9">
      <t>シンリョウ</t>
    </rPh>
    <rPh sb="9" eb="11">
      <t>タイセイ</t>
    </rPh>
    <phoneticPr fontId="5"/>
  </si>
  <si>
    <t>宿日直回数（１ヵ月の回数）</t>
    <rPh sb="0" eb="1">
      <t>シュク</t>
    </rPh>
    <rPh sb="1" eb="3">
      <t>ニッチョク</t>
    </rPh>
    <rPh sb="3" eb="5">
      <t>カイスウ</t>
    </rPh>
    <rPh sb="8" eb="9">
      <t>ゲツ</t>
    </rPh>
    <rPh sb="10" eb="12">
      <t>カイスウ</t>
    </rPh>
    <phoneticPr fontId="2"/>
  </si>
  <si>
    <t>オンコール回数（１ヵ月の回数）</t>
    <rPh sb="5" eb="7">
      <t>カイスウ</t>
    </rPh>
    <rPh sb="10" eb="11">
      <t>ゲツ</t>
    </rPh>
    <rPh sb="12" eb="14">
      <t>カイスウ</t>
    </rPh>
    <phoneticPr fontId="2"/>
  </si>
  <si>
    <t>無回答（無効含む）</t>
    <rPh sb="0" eb="3">
      <t>ムカイトウ</t>
    </rPh>
    <rPh sb="4" eb="6">
      <t>ムコウ</t>
    </rPh>
    <rPh sb="6" eb="7">
      <t>フク</t>
    </rPh>
    <phoneticPr fontId="5"/>
  </si>
  <si>
    <t>問14　札幌・旭川以外の医療機関に勤務する場合、どのような条件が必要ですか</t>
    <rPh sb="0" eb="1">
      <t>ト</t>
    </rPh>
    <rPh sb="4" eb="6">
      <t>サッポロ</t>
    </rPh>
    <rPh sb="7" eb="9">
      <t>アサヒカワ</t>
    </rPh>
    <rPh sb="9" eb="11">
      <t>イガイ</t>
    </rPh>
    <rPh sb="12" eb="14">
      <t>イリョウ</t>
    </rPh>
    <rPh sb="14" eb="16">
      <t>キカン</t>
    </rPh>
    <rPh sb="17" eb="19">
      <t>キンム</t>
    </rPh>
    <rPh sb="21" eb="23">
      <t>バアイ</t>
    </rPh>
    <rPh sb="29" eb="31">
      <t>ジョウケン</t>
    </rPh>
    <rPh sb="32" eb="34">
      <t>ヒツヨウ</t>
    </rPh>
    <phoneticPr fontId="5"/>
  </si>
  <si>
    <t>問16　地域勤務の経験の中で、他の病院にも広めた方が良いこと、改善すべきこと</t>
    <rPh sb="0" eb="1">
      <t>ト</t>
    </rPh>
    <rPh sb="4" eb="6">
      <t>チイキ</t>
    </rPh>
    <rPh sb="6" eb="8">
      <t>キンム</t>
    </rPh>
    <rPh sb="9" eb="11">
      <t>ケイケン</t>
    </rPh>
    <rPh sb="12" eb="13">
      <t>ナカ</t>
    </rPh>
    <rPh sb="15" eb="16">
      <t>ホカ</t>
    </rPh>
    <rPh sb="17" eb="19">
      <t>ビョウイン</t>
    </rPh>
    <rPh sb="21" eb="22">
      <t>ヒロ</t>
    </rPh>
    <rPh sb="24" eb="25">
      <t>ホウ</t>
    </rPh>
    <rPh sb="26" eb="27">
      <t>ヨ</t>
    </rPh>
    <rPh sb="31" eb="33">
      <t>カイゼン</t>
    </rPh>
    <phoneticPr fontId="5"/>
  </si>
  <si>
    <t>記録・報告書作成
や書類の整理</t>
    <rPh sb="0" eb="2">
      <t>キロク</t>
    </rPh>
    <rPh sb="3" eb="6">
      <t>ホウコクショ</t>
    </rPh>
    <rPh sb="6" eb="8">
      <t>サクセイ</t>
    </rPh>
    <rPh sb="10" eb="12">
      <t>ショルイ</t>
    </rPh>
    <rPh sb="13" eb="15">
      <t>セイリ</t>
    </rPh>
    <phoneticPr fontId="5"/>
  </si>
  <si>
    <t>カンファレンス
への参加</t>
    <rPh sb="10" eb="12">
      <t>サンカ</t>
    </rPh>
    <phoneticPr fontId="2"/>
  </si>
  <si>
    <t>わからない</t>
  </si>
  <si>
    <t>通常業務であるが、
業務内容は軽減
される</t>
    <rPh sb="0" eb="2">
      <t>ツウジョウ</t>
    </rPh>
    <rPh sb="2" eb="4">
      <t>ギョウム</t>
    </rPh>
    <rPh sb="10" eb="12">
      <t>ギョウム</t>
    </rPh>
    <rPh sb="12" eb="14">
      <t>ナイヨウ</t>
    </rPh>
    <rPh sb="15" eb="17">
      <t>ケイゲン</t>
    </rPh>
    <phoneticPr fontId="5"/>
  </si>
  <si>
    <t>短時間勤務で、業務
内容の軽減はない</t>
    <rPh sb="0" eb="3">
      <t>タンジカン</t>
    </rPh>
    <rPh sb="3" eb="5">
      <t>キンム</t>
    </rPh>
    <rPh sb="7" eb="9">
      <t>ギョウム</t>
    </rPh>
    <rPh sb="10" eb="12">
      <t>ナイヨウ</t>
    </rPh>
    <rPh sb="13" eb="15">
      <t>ケイゲン</t>
    </rPh>
    <phoneticPr fontId="5"/>
  </si>
  <si>
    <t>短時間勤務で、業務
内容も軽減される</t>
    <rPh sb="0" eb="3">
      <t>タンジカン</t>
    </rPh>
    <rPh sb="3" eb="5">
      <t>キンム</t>
    </rPh>
    <rPh sb="7" eb="9">
      <t>ギョウム</t>
    </rPh>
    <rPh sb="10" eb="12">
      <t>ナイヨウ</t>
    </rPh>
    <rPh sb="13" eb="15">
      <t>ケイゲン</t>
    </rPh>
    <phoneticPr fontId="5"/>
  </si>
  <si>
    <t>給与等
（給与・手
当等）</t>
    <rPh sb="0" eb="2">
      <t>キュウヨ</t>
    </rPh>
    <rPh sb="2" eb="3">
      <t>トウ</t>
    </rPh>
    <rPh sb="5" eb="7">
      <t>キュウヨ</t>
    </rPh>
    <rPh sb="8" eb="9">
      <t>テ</t>
    </rPh>
    <rPh sb="10" eb="11">
      <t>トウ</t>
    </rPh>
    <rPh sb="11" eb="12">
      <t>トウ</t>
    </rPh>
    <phoneticPr fontId="2"/>
  </si>
  <si>
    <t>はい</t>
    <phoneticPr fontId="2"/>
  </si>
  <si>
    <t>いいえ</t>
    <phoneticPr fontId="2"/>
  </si>
  <si>
    <t>希望する内容の
仕事ができないため</t>
    <rPh sb="0" eb="2">
      <t>キボウ</t>
    </rPh>
    <rPh sb="4" eb="6">
      <t>ナイヨウ</t>
    </rPh>
    <rPh sb="8" eb="10">
      <t>シゴト</t>
    </rPh>
    <phoneticPr fontId="5"/>
  </si>
  <si>
    <t>子どもの教育
環境が整って
いないため</t>
    <rPh sb="0" eb="1">
      <t>コ</t>
    </rPh>
    <rPh sb="4" eb="6">
      <t>キョウイク</t>
    </rPh>
    <rPh sb="7" eb="9">
      <t>カンキョウ</t>
    </rPh>
    <rPh sb="10" eb="11">
      <t>トトノ</t>
    </rPh>
    <phoneticPr fontId="2"/>
  </si>
  <si>
    <t>家族の理解が
得られないため</t>
    <rPh sb="0" eb="2">
      <t>カゾク</t>
    </rPh>
    <rPh sb="3" eb="5">
      <t>リカイ</t>
    </rPh>
    <rPh sb="7" eb="8">
      <t>エ</t>
    </rPh>
    <phoneticPr fontId="5"/>
  </si>
  <si>
    <t>元の勤務地／希望
する勤務地に行ける
保証がないため</t>
    <rPh sb="0" eb="1">
      <t>モト</t>
    </rPh>
    <rPh sb="2" eb="5">
      <t>キンムチ</t>
    </rPh>
    <rPh sb="6" eb="8">
      <t>キボウ</t>
    </rPh>
    <rPh sb="11" eb="14">
      <t>キンムチ</t>
    </rPh>
    <rPh sb="15" eb="16">
      <t>イ</t>
    </rPh>
    <rPh sb="19" eb="21">
      <t>ホショウ</t>
    </rPh>
    <phoneticPr fontId="2"/>
  </si>
  <si>
    <t>両親等親族の
介護のため</t>
    <rPh sb="0" eb="2">
      <t>リョウシン</t>
    </rPh>
    <rPh sb="2" eb="3">
      <t>トウ</t>
    </rPh>
    <rPh sb="3" eb="5">
      <t>シンゾク</t>
    </rPh>
    <rPh sb="7" eb="9">
      <t>カイゴ</t>
    </rPh>
    <phoneticPr fontId="5"/>
  </si>
  <si>
    <t>専門医等の資格取得
に影響するため</t>
    <rPh sb="0" eb="2">
      <t>センモン</t>
    </rPh>
    <rPh sb="2" eb="3">
      <t>イ</t>
    </rPh>
    <rPh sb="3" eb="4">
      <t>トウ</t>
    </rPh>
    <rPh sb="5" eb="7">
      <t>シカク</t>
    </rPh>
    <rPh sb="7" eb="9">
      <t>シュトク</t>
    </rPh>
    <rPh sb="11" eb="13">
      <t>エイキョウ</t>
    </rPh>
    <phoneticPr fontId="5"/>
  </si>
  <si>
    <t>経済的理由（収入・
待遇）のため</t>
    <rPh sb="0" eb="3">
      <t>ケイザイテキ</t>
    </rPh>
    <rPh sb="3" eb="5">
      <t>リユウ</t>
    </rPh>
    <rPh sb="6" eb="8">
      <t>シュウニュウ</t>
    </rPh>
    <rPh sb="10" eb="12">
      <t>タイグウ</t>
    </rPh>
    <phoneticPr fontId="5"/>
  </si>
  <si>
    <t>単身赴任者への
配慮が充実している
（休日・帰省費用等）</t>
    <rPh sb="0" eb="2">
      <t>タンシン</t>
    </rPh>
    <rPh sb="2" eb="5">
      <t>フニンシャ</t>
    </rPh>
    <rPh sb="8" eb="10">
      <t>ハイリョ</t>
    </rPh>
    <rPh sb="11" eb="13">
      <t>ジュウジツ</t>
    </rPh>
    <rPh sb="19" eb="21">
      <t>キュウジツ</t>
    </rPh>
    <rPh sb="22" eb="24">
      <t>キセイ</t>
    </rPh>
    <rPh sb="24" eb="26">
      <t>ヒヨウ</t>
    </rPh>
    <rPh sb="26" eb="27">
      <t>トウ</t>
    </rPh>
    <phoneticPr fontId="5"/>
  </si>
  <si>
    <t>商業・娯楽施設が
充実している</t>
    <phoneticPr fontId="2"/>
  </si>
  <si>
    <t>配偶者の居住地・
勤務地である</t>
    <phoneticPr fontId="2"/>
  </si>
  <si>
    <t>入院のない小規模の
診療所である</t>
    <rPh sb="0" eb="2">
      <t>ニュウイン</t>
    </rPh>
    <rPh sb="5" eb="8">
      <t>ショウキボ</t>
    </rPh>
    <rPh sb="10" eb="13">
      <t>シンリョウジョ</t>
    </rPh>
    <phoneticPr fontId="2"/>
  </si>
  <si>
    <t>医師の勤務環境改善に
取り組まれている</t>
    <rPh sb="0" eb="2">
      <t>イシ</t>
    </rPh>
    <rPh sb="3" eb="5">
      <t>キンム</t>
    </rPh>
    <rPh sb="5" eb="7">
      <t>カンキョウ</t>
    </rPh>
    <rPh sb="7" eb="9">
      <t>カイゼン</t>
    </rPh>
    <rPh sb="11" eb="12">
      <t>ト</t>
    </rPh>
    <rPh sb="13" eb="14">
      <t>ク</t>
    </rPh>
    <phoneticPr fontId="5"/>
  </si>
  <si>
    <t>居住環境が整備
されている</t>
    <rPh sb="0" eb="2">
      <t>キョジュウ</t>
    </rPh>
    <rPh sb="2" eb="4">
      <t>カンキョウ</t>
    </rPh>
    <rPh sb="5" eb="7">
      <t>セイビ</t>
    </rPh>
    <phoneticPr fontId="2"/>
  </si>
  <si>
    <t>医師の勤務環境に対し
て地域の理解がある</t>
    <rPh sb="0" eb="2">
      <t>イシ</t>
    </rPh>
    <rPh sb="3" eb="5">
      <t>キンム</t>
    </rPh>
    <rPh sb="5" eb="7">
      <t>カンキョウ</t>
    </rPh>
    <rPh sb="8" eb="9">
      <t>タイ</t>
    </rPh>
    <rPh sb="12" eb="14">
      <t>チイキ</t>
    </rPh>
    <rPh sb="15" eb="17">
      <t>リカイ</t>
    </rPh>
    <phoneticPr fontId="2"/>
  </si>
  <si>
    <t>幅広い症例を
経験できた</t>
    <rPh sb="0" eb="2">
      <t>ハバヒロ</t>
    </rPh>
    <rPh sb="3" eb="5">
      <t>ショウレイ</t>
    </rPh>
    <rPh sb="7" eb="9">
      <t>ケイケン</t>
    </rPh>
    <phoneticPr fontId="5"/>
  </si>
  <si>
    <t>患者、住民から必要と
される充実感がある
（患者との距離が近い）</t>
    <rPh sb="0" eb="2">
      <t>カンジャ</t>
    </rPh>
    <rPh sb="3" eb="5">
      <t>ジュウミン</t>
    </rPh>
    <rPh sb="7" eb="9">
      <t>ヒツヨウ</t>
    </rPh>
    <rPh sb="14" eb="17">
      <t>ジュウジツカン</t>
    </rPh>
    <rPh sb="22" eb="24">
      <t>カンジャ</t>
    </rPh>
    <rPh sb="26" eb="28">
      <t>キョリ</t>
    </rPh>
    <rPh sb="29" eb="30">
      <t>チカ</t>
    </rPh>
    <phoneticPr fontId="5"/>
  </si>
  <si>
    <t>診療に対する
裁量が大きい
（任される部分が多い）</t>
    <rPh sb="0" eb="2">
      <t>シンリョウ</t>
    </rPh>
    <rPh sb="3" eb="4">
      <t>タイ</t>
    </rPh>
    <rPh sb="7" eb="9">
      <t>サイリョウ</t>
    </rPh>
    <rPh sb="10" eb="11">
      <t>オオ</t>
    </rPh>
    <rPh sb="15" eb="16">
      <t>マカ</t>
    </rPh>
    <rPh sb="19" eb="21">
      <t>ブブン</t>
    </rPh>
    <rPh sb="22" eb="23">
      <t>オオ</t>
    </rPh>
    <phoneticPr fontId="2"/>
  </si>
  <si>
    <t>環境が良い（地域、
自然、子どもの成長等）</t>
    <rPh sb="0" eb="2">
      <t>カンキョウ</t>
    </rPh>
    <rPh sb="3" eb="4">
      <t>ヨ</t>
    </rPh>
    <rPh sb="6" eb="8">
      <t>チイキ</t>
    </rPh>
    <rPh sb="10" eb="12">
      <t>シゼン</t>
    </rPh>
    <rPh sb="13" eb="14">
      <t>コ</t>
    </rPh>
    <rPh sb="17" eb="19">
      <t>セイチョウ</t>
    </rPh>
    <rPh sb="19" eb="20">
      <t>トウ</t>
    </rPh>
    <phoneticPr fontId="2"/>
  </si>
  <si>
    <t>地域（住民）からの
支援や理解がある</t>
    <rPh sb="0" eb="2">
      <t>チイキ</t>
    </rPh>
    <rPh sb="3" eb="5">
      <t>ジュウミン</t>
    </rPh>
    <rPh sb="10" eb="12">
      <t>シエン</t>
    </rPh>
    <rPh sb="13" eb="15">
      <t>リカイ</t>
    </rPh>
    <phoneticPr fontId="2"/>
  </si>
  <si>
    <t>現在の生活圏から
交通の便が良く
距離が近い</t>
    <rPh sb="0" eb="2">
      <t>ゲンザイ</t>
    </rPh>
    <rPh sb="3" eb="6">
      <t>セイカツケン</t>
    </rPh>
    <rPh sb="9" eb="11">
      <t>コウツウ</t>
    </rPh>
    <rPh sb="12" eb="13">
      <t>ベン</t>
    </rPh>
    <rPh sb="14" eb="15">
      <t>ヨ</t>
    </rPh>
    <rPh sb="17" eb="19">
      <t>キョリ</t>
    </rPh>
    <rPh sb="20" eb="21">
      <t>チカ</t>
    </rPh>
    <phoneticPr fontId="5"/>
  </si>
  <si>
    <r>
      <rPr>
        <sz val="10"/>
        <color theme="1"/>
        <rFont val="HGｺﾞｼｯｸM"/>
        <family val="3"/>
        <charset val="128"/>
      </rPr>
      <t>仕事のやりがい</t>
    </r>
    <r>
      <rPr>
        <sz val="11"/>
        <color theme="1"/>
        <rFont val="HGｺﾞｼｯｸM"/>
        <family val="3"/>
        <charset val="128"/>
      </rPr>
      <t xml:space="preserve">
</t>
    </r>
    <r>
      <rPr>
        <sz val="9"/>
        <color theme="1"/>
        <rFont val="HGｺﾞｼｯｸM"/>
        <family val="3"/>
        <charset val="128"/>
      </rPr>
      <t>（内容・症例数等）</t>
    </r>
    <rPh sb="0" eb="2">
      <t>シゴト</t>
    </rPh>
    <rPh sb="9" eb="11">
      <t>ナイヨウ</t>
    </rPh>
    <rPh sb="12" eb="15">
      <t>ショウレイスウ</t>
    </rPh>
    <rPh sb="15" eb="16">
      <t>トウ</t>
    </rPh>
    <phoneticPr fontId="5"/>
  </si>
  <si>
    <t>（平成30年５月７日）</t>
    <rPh sb="1" eb="3">
      <t>ヘイセイ</t>
    </rPh>
    <rPh sb="5" eb="6">
      <t>ネン</t>
    </rPh>
    <rPh sb="7" eb="8">
      <t>ガツ</t>
    </rPh>
    <rPh sb="9" eb="10">
      <t>ニチ</t>
    </rPh>
    <phoneticPr fontId="2"/>
  </si>
  <si>
    <t>都市部の病院（札幌市、旭川市で初期臨床研修医を有する市立病院及び公的病院）</t>
    <rPh sb="0" eb="3">
      <t>トシブ</t>
    </rPh>
    <rPh sb="4" eb="6">
      <t>ビョウイン</t>
    </rPh>
    <rPh sb="7" eb="9">
      <t>サッポロ</t>
    </rPh>
    <rPh sb="9" eb="10">
      <t>シ</t>
    </rPh>
    <rPh sb="11" eb="13">
      <t>アサヒカワ</t>
    </rPh>
    <rPh sb="13" eb="14">
      <t>シ</t>
    </rPh>
    <rPh sb="15" eb="17">
      <t>ショキ</t>
    </rPh>
    <rPh sb="17" eb="19">
      <t>リンショウ</t>
    </rPh>
    <rPh sb="19" eb="22">
      <t>ケンシュウイ</t>
    </rPh>
    <rPh sb="23" eb="24">
      <t>ユウ</t>
    </rPh>
    <rPh sb="26" eb="28">
      <t>シリツ</t>
    </rPh>
    <rPh sb="28" eb="30">
      <t>ビョウイン</t>
    </rPh>
    <rPh sb="30" eb="31">
      <t>オヨ</t>
    </rPh>
    <rPh sb="32" eb="34">
      <t>コウテキ</t>
    </rPh>
    <rPh sb="34" eb="36">
      <t>ビョウイン</t>
    </rPh>
    <phoneticPr fontId="2"/>
  </si>
  <si>
    <t>勤務医
（常勤）</t>
    <rPh sb="0" eb="3">
      <t>キンムイ</t>
    </rPh>
    <rPh sb="5" eb="7">
      <t>ジョウキン</t>
    </rPh>
    <phoneticPr fontId="5"/>
  </si>
  <si>
    <r>
      <t xml:space="preserve">勤務医
</t>
    </r>
    <r>
      <rPr>
        <sz val="8"/>
        <color theme="1"/>
        <rFont val="HGｺﾞｼｯｸM"/>
        <family val="3"/>
        <charset val="128"/>
      </rPr>
      <t>（常勤・短時間）</t>
    </r>
    <rPh sb="0" eb="3">
      <t>キンムイ</t>
    </rPh>
    <rPh sb="5" eb="7">
      <t>ジョウキン</t>
    </rPh>
    <rPh sb="8" eb="11">
      <t>タンジカン</t>
    </rPh>
    <phoneticPr fontId="5"/>
  </si>
  <si>
    <t>⑪　専門医資格</t>
    <rPh sb="2" eb="5">
      <t>センモンイ</t>
    </rPh>
    <rPh sb="5" eb="7">
      <t>シカク</t>
    </rPh>
    <phoneticPr fontId="5"/>
  </si>
  <si>
    <t>⑫　指導医資格</t>
    <rPh sb="2" eb="5">
      <t>シドウイ</t>
    </rPh>
    <rPh sb="5" eb="7">
      <t>シカク</t>
    </rPh>
    <phoneticPr fontId="5"/>
  </si>
  <si>
    <r>
      <rPr>
        <sz val="9"/>
        <color theme="1"/>
        <rFont val="HGｺﾞｼｯｸM"/>
        <family val="3"/>
        <charset val="128"/>
      </rPr>
      <t>複数（チーム）</t>
    </r>
    <r>
      <rPr>
        <sz val="11"/>
        <color theme="1"/>
        <rFont val="HGｺﾞｼｯｸM"/>
        <family val="3"/>
        <charset val="128"/>
      </rPr>
      <t xml:space="preserve">
主治医制</t>
    </r>
    <rPh sb="0" eb="2">
      <t>フクスウ</t>
    </rPh>
    <rPh sb="8" eb="12">
      <t>シュジイセイ</t>
    </rPh>
    <phoneticPr fontId="5"/>
  </si>
  <si>
    <r>
      <t xml:space="preserve">給与等
</t>
    </r>
    <r>
      <rPr>
        <sz val="8"/>
        <color theme="1"/>
        <rFont val="HGｺﾞｼｯｸM"/>
        <family val="3"/>
        <charset val="128"/>
      </rPr>
      <t>（給与・手当等）</t>
    </r>
    <rPh sb="0" eb="2">
      <t>キュウヨ</t>
    </rPh>
    <rPh sb="2" eb="3">
      <t>トウ</t>
    </rPh>
    <rPh sb="5" eb="7">
      <t>キュウヨ</t>
    </rPh>
    <rPh sb="8" eb="10">
      <t>テアテ</t>
    </rPh>
    <rPh sb="10" eb="11">
      <t>トウ</t>
    </rPh>
    <phoneticPr fontId="2"/>
  </si>
  <si>
    <r>
      <rPr>
        <sz val="9"/>
        <color theme="1"/>
        <rFont val="HGｺﾞｼｯｸM"/>
        <family val="3"/>
        <charset val="128"/>
      </rPr>
      <t xml:space="preserve">仕事のやりがい
</t>
    </r>
    <r>
      <rPr>
        <sz val="7"/>
        <color theme="1"/>
        <rFont val="HGｺﾞｼｯｸM"/>
        <family val="3"/>
        <charset val="128"/>
      </rPr>
      <t>（内容・症例数等）</t>
    </r>
    <rPh sb="0" eb="2">
      <t>シゴト</t>
    </rPh>
    <rPh sb="9" eb="11">
      <t>ナイヨウ</t>
    </rPh>
    <rPh sb="12" eb="15">
      <t>ショウレイスウ</t>
    </rPh>
    <rPh sb="15" eb="16">
      <t>トウ</t>
    </rPh>
    <phoneticPr fontId="5"/>
  </si>
  <si>
    <t>経済的理由（収入・待遇)のため</t>
    <rPh sb="0" eb="3">
      <t>ケイザイテキ</t>
    </rPh>
    <rPh sb="3" eb="5">
      <t>リユウ</t>
    </rPh>
    <rPh sb="6" eb="8">
      <t>シュウニュウ</t>
    </rPh>
    <rPh sb="9" eb="11">
      <t>タイグウ</t>
    </rPh>
    <phoneticPr fontId="5"/>
  </si>
  <si>
    <t>自分の専門科があること（能力が発揮できること）／全科当直がないこと／年齢的な制約がないこと／Ｕターンできる環境があること／</t>
    <rPh sb="0" eb="2">
      <t>ジブン</t>
    </rPh>
    <rPh sb="3" eb="6">
      <t>センモンカ</t>
    </rPh>
    <rPh sb="12" eb="14">
      <t>ノウリョク</t>
    </rPh>
    <rPh sb="15" eb="17">
      <t>ハッキ</t>
    </rPh>
    <rPh sb="24" eb="26">
      <t>ゼンカ</t>
    </rPh>
    <rPh sb="26" eb="28">
      <t>トウチョク</t>
    </rPh>
    <rPh sb="34" eb="36">
      <t>ネンレイ</t>
    </rPh>
    <rPh sb="36" eb="37">
      <t>テキ</t>
    </rPh>
    <rPh sb="38" eb="40">
      <t>セイヤク</t>
    </rPh>
    <rPh sb="53" eb="55">
      <t>カンキョウ</t>
    </rPh>
    <phoneticPr fontId="2"/>
  </si>
  <si>
    <t>医師個人の精神的・肉体的負担の軽減／居住環境を整備するべき／臨床研修の充実するべき／自治体を越えての病院運営の統廃合／</t>
    <rPh sb="0" eb="2">
      <t>イシ</t>
    </rPh>
    <rPh sb="2" eb="4">
      <t>コジン</t>
    </rPh>
    <rPh sb="5" eb="8">
      <t>セイシンテキ</t>
    </rPh>
    <rPh sb="9" eb="12">
      <t>ニクタイテキ</t>
    </rPh>
    <rPh sb="12" eb="14">
      <t>フタン</t>
    </rPh>
    <rPh sb="15" eb="17">
      <t>ケイゲン</t>
    </rPh>
    <rPh sb="18" eb="20">
      <t>キョジュウ</t>
    </rPh>
    <rPh sb="20" eb="22">
      <t>カンキョウ</t>
    </rPh>
    <rPh sb="23" eb="25">
      <t>セイビ</t>
    </rPh>
    <rPh sb="30" eb="32">
      <t>リンショウ</t>
    </rPh>
    <rPh sb="32" eb="34">
      <t>ケンシュウ</t>
    </rPh>
    <rPh sb="35" eb="37">
      <t>ジュウジツ</t>
    </rPh>
    <rPh sb="42" eb="45">
      <t>ジチタイ</t>
    </rPh>
    <rPh sb="46" eb="47">
      <t>コ</t>
    </rPh>
    <rPh sb="50" eb="52">
      <t>ビョウイン</t>
    </rPh>
    <rPh sb="52" eb="54">
      <t>ウンエイ</t>
    </rPh>
    <rPh sb="55" eb="58">
      <t>トウハイゴウ</t>
    </rPh>
    <phoneticPr fontId="2"/>
  </si>
  <si>
    <t>○休日・勤務形態等に関すること</t>
    <rPh sb="1" eb="3">
      <t>キュウジツ</t>
    </rPh>
    <rPh sb="4" eb="6">
      <t>キンム</t>
    </rPh>
    <rPh sb="6" eb="8">
      <t>ケイタイ</t>
    </rPh>
    <rPh sb="8" eb="9">
      <t>トウ</t>
    </rPh>
    <rPh sb="10" eb="11">
      <t>カン</t>
    </rPh>
    <phoneticPr fontId="2"/>
  </si>
  <si>
    <t>○人間関係等に関すること</t>
    <phoneticPr fontId="2"/>
  </si>
  <si>
    <t>○処遇等に関すること</t>
    <rPh sb="1" eb="3">
      <t>ショグウ</t>
    </rPh>
    <rPh sb="3" eb="4">
      <t>トウ</t>
    </rPh>
    <rPh sb="5" eb="6">
      <t>カン</t>
    </rPh>
    <phoneticPr fontId="2"/>
  </si>
  <si>
    <t>○地域住民に関すること</t>
    <rPh sb="1" eb="3">
      <t>チイキ</t>
    </rPh>
    <rPh sb="3" eb="5">
      <t>ジュウミン</t>
    </rPh>
    <rPh sb="6" eb="7">
      <t>カン</t>
    </rPh>
    <phoneticPr fontId="2"/>
  </si>
  <si>
    <t>○人員の確保に関すること</t>
    <rPh sb="1" eb="3">
      <t>ジンイン</t>
    </rPh>
    <rPh sb="4" eb="6">
      <t>カクホ</t>
    </rPh>
    <rPh sb="7" eb="8">
      <t>カン</t>
    </rPh>
    <phoneticPr fontId="2"/>
  </si>
  <si>
    <t>○制度に関すること</t>
    <rPh sb="1" eb="3">
      <t>セイド</t>
    </rPh>
    <rPh sb="4" eb="5">
      <t>カン</t>
    </rPh>
    <phoneticPr fontId="2"/>
  </si>
  <si>
    <r>
      <t>良好な人間関係</t>
    </r>
    <r>
      <rPr>
        <sz val="10"/>
        <color theme="1"/>
        <rFont val="HGｺﾞｼｯｸM"/>
        <family val="3"/>
        <charset val="128"/>
      </rPr>
      <t>／</t>
    </r>
    <r>
      <rPr>
        <sz val="11"/>
        <color theme="1"/>
        <rFont val="HGｺﾞｼｯｸM"/>
        <family val="3"/>
        <charset val="128"/>
      </rPr>
      <t>他職種との連携（医療事務の書類整理</t>
    </r>
    <r>
      <rPr>
        <sz val="10"/>
        <color theme="1"/>
        <rFont val="HGｺﾞｼｯｸM"/>
        <family val="3"/>
        <charset val="128"/>
      </rPr>
      <t>、</t>
    </r>
    <r>
      <rPr>
        <sz val="11"/>
        <color theme="1"/>
        <rFont val="HGｺﾞｼｯｸM"/>
        <family val="3"/>
        <charset val="128"/>
      </rPr>
      <t>チーム医療マインドの醸成など）／他施設とのカンファレンス等地域勉強会</t>
    </r>
    <r>
      <rPr>
        <sz val="9"/>
        <color theme="1"/>
        <rFont val="HGｺﾞｼｯｸM"/>
        <family val="3"/>
        <charset val="128"/>
      </rPr>
      <t>　</t>
    </r>
    <r>
      <rPr>
        <sz val="10"/>
        <color theme="1"/>
        <rFont val="HGｺﾞｼｯｸM"/>
        <family val="3"/>
        <charset val="128"/>
      </rPr>
      <t>など</t>
    </r>
    <rPh sb="42" eb="45">
      <t>タシセツ</t>
    </rPh>
    <rPh sb="54" eb="55">
      <t>トウ</t>
    </rPh>
    <rPh sb="55" eb="57">
      <t>チイキ</t>
    </rPh>
    <rPh sb="57" eb="60">
      <t>ベンキョウカイ</t>
    </rPh>
    <phoneticPr fontId="2"/>
  </si>
  <si>
    <t>休日が取りやすい環境づくりをすること／適正な勤務時間にすること／勤務時間外に呼び出ししないこと／当直日数を減らすこと／</t>
    <rPh sb="0" eb="2">
      <t>キュウジツ</t>
    </rPh>
    <rPh sb="3" eb="4">
      <t>ト</t>
    </rPh>
    <rPh sb="8" eb="10">
      <t>カンキョウ</t>
    </rPh>
    <rPh sb="32" eb="34">
      <t>キンム</t>
    </rPh>
    <rPh sb="34" eb="36">
      <t>ジカン</t>
    </rPh>
    <rPh sb="36" eb="37">
      <t>ガイ</t>
    </rPh>
    <rPh sb="38" eb="39">
      <t>ヨ</t>
    </rPh>
    <rPh sb="40" eb="41">
      <t>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</si>
</sst>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9" formatCode="\(0.0%\)"/>
    <numFmt numFmtId="180" formatCode="#,##0_ "/>
    <numFmt numFmtId="181" formatCode="0.0%"/>
    <numFmt numFmtId="182" formatCode="#,##0.0_ "/>
    <numFmt numFmtId="183" formatCode="0_ "/>
    <numFmt numFmtId="185" formatCode="\(0.000%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HG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u/>
      <sz val="16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b/>
      <sz val="11"/>
      <color theme="0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b/>
      <sz val="9"/>
      <color rgb="FFFF0000"/>
      <name val="HGｺﾞｼｯｸM"/>
      <family val="3"/>
      <charset val="128"/>
    </font>
    <font>
      <sz val="11"/>
      <name val="HGｺﾞｼｯｸM"/>
      <family val="3"/>
      <charset val="128"/>
    </font>
    <font>
      <i/>
      <sz val="11"/>
      <color rgb="FFFF0000"/>
      <name val="HGｺﾞｼｯｸM"/>
      <family val="3"/>
      <charset val="128"/>
    </font>
    <font>
      <sz val="7"/>
      <color theme="1"/>
      <name val="HG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9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1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1" fillId="0" borderId="16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38" fontId="1" fillId="0" borderId="19" xfId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right" vertical="center"/>
    </xf>
    <xf numFmtId="38" fontId="1" fillId="0" borderId="5" xfId="1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distributed" vertical="center"/>
    </xf>
    <xf numFmtId="180" fontId="1" fillId="0" borderId="23" xfId="0" applyNumberFormat="1" applyFont="1" applyFill="1" applyBorder="1">
      <alignment vertical="center"/>
    </xf>
    <xf numFmtId="180" fontId="1" fillId="0" borderId="6" xfId="0" applyNumberFormat="1" applyFont="1" applyFill="1" applyBorder="1">
      <alignment vertical="center"/>
    </xf>
    <xf numFmtId="180" fontId="1" fillId="0" borderId="24" xfId="0" applyNumberFormat="1" applyFont="1" applyFill="1" applyBorder="1">
      <alignment vertical="center"/>
    </xf>
    <xf numFmtId="180" fontId="1" fillId="0" borderId="25" xfId="0" applyNumberFormat="1" applyFont="1" applyFill="1" applyBorder="1">
      <alignment vertical="center"/>
    </xf>
    <xf numFmtId="0" fontId="1" fillId="0" borderId="25" xfId="0" applyFont="1" applyFill="1" applyBorder="1">
      <alignment vertical="center"/>
    </xf>
    <xf numFmtId="0" fontId="1" fillId="0" borderId="17" xfId="0" applyFont="1" applyFill="1" applyBorder="1" applyAlignment="1">
      <alignment horizontal="distributed" vertical="center"/>
    </xf>
    <xf numFmtId="180" fontId="1" fillId="0" borderId="23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24" xfId="0" applyNumberFormat="1" applyFont="1" applyFill="1" applyBorder="1" applyAlignment="1">
      <alignment horizontal="center" vertical="center"/>
    </xf>
    <xf numFmtId="179" fontId="1" fillId="0" borderId="20" xfId="0" applyNumberFormat="1" applyFont="1" applyFill="1" applyBorder="1" applyAlignment="1">
      <alignment horizontal="right" vertical="center"/>
    </xf>
    <xf numFmtId="179" fontId="1" fillId="0" borderId="21" xfId="0" applyNumberFormat="1" applyFont="1" applyFill="1" applyBorder="1" applyAlignment="1">
      <alignment horizontal="right" vertical="center"/>
    </xf>
    <xf numFmtId="179" fontId="1" fillId="0" borderId="22" xfId="0" applyNumberFormat="1" applyFont="1" applyFill="1" applyBorder="1" applyAlignment="1">
      <alignment horizontal="right" vertical="center"/>
    </xf>
    <xf numFmtId="179" fontId="1" fillId="0" borderId="5" xfId="0" applyNumberFormat="1" applyFont="1" applyFill="1" applyBorder="1" applyAlignment="1">
      <alignment horizontal="right" vertical="center"/>
    </xf>
    <xf numFmtId="179" fontId="1" fillId="0" borderId="1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Alignment="1">
      <alignment horizontal="right" vertical="center"/>
    </xf>
    <xf numFmtId="0" fontId="11" fillId="0" borderId="0" xfId="0" applyFont="1" applyFill="1">
      <alignment vertical="center"/>
    </xf>
    <xf numFmtId="0" fontId="11" fillId="0" borderId="0" xfId="0" applyNumberFormat="1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179" fontId="1" fillId="0" borderId="0" xfId="0" applyNumberFormat="1" applyFont="1" applyFill="1" applyBorder="1" applyAlignment="1">
      <alignment horizontal="right" vertical="center"/>
    </xf>
    <xf numFmtId="179" fontId="1" fillId="0" borderId="0" xfId="0" applyNumberFormat="1" applyFont="1" applyFill="1">
      <alignment vertical="center"/>
    </xf>
    <xf numFmtId="179" fontId="1" fillId="0" borderId="17" xfId="0" applyNumberFormat="1" applyFont="1" applyFill="1" applyBorder="1" applyAlignment="1">
      <alignment horizontal="center" vertical="center"/>
    </xf>
    <xf numFmtId="179" fontId="1" fillId="0" borderId="16" xfId="0" applyNumberFormat="1" applyFont="1" applyFill="1" applyBorder="1">
      <alignment vertical="center"/>
    </xf>
    <xf numFmtId="179" fontId="1" fillId="0" borderId="7" xfId="0" applyNumberFormat="1" applyFont="1" applyFill="1" applyBorder="1">
      <alignment vertical="center"/>
    </xf>
    <xf numFmtId="179" fontId="1" fillId="0" borderId="31" xfId="0" applyNumberFormat="1" applyFont="1" applyFill="1" applyBorder="1">
      <alignment vertical="center"/>
    </xf>
    <xf numFmtId="179" fontId="1" fillId="0" borderId="18" xfId="0" applyNumberFormat="1" applyFont="1" applyFill="1" applyBorder="1">
      <alignment vertical="center"/>
    </xf>
    <xf numFmtId="180" fontId="1" fillId="0" borderId="6" xfId="0" applyNumberFormat="1" applyFont="1" applyFill="1" applyBorder="1" applyAlignment="1">
      <alignment horizontal="right" vertical="center"/>
    </xf>
    <xf numFmtId="180" fontId="1" fillId="0" borderId="25" xfId="0" applyNumberFormat="1" applyFont="1" applyFill="1" applyBorder="1" applyAlignment="1">
      <alignment horizontal="right" vertical="center"/>
    </xf>
    <xf numFmtId="180" fontId="1" fillId="0" borderId="9" xfId="0" applyNumberFormat="1" applyFont="1" applyFill="1" applyBorder="1">
      <alignment vertical="center"/>
    </xf>
    <xf numFmtId="180" fontId="1" fillId="0" borderId="0" xfId="0" applyNumberFormat="1" applyFont="1" applyFill="1">
      <alignment vertical="center"/>
    </xf>
    <xf numFmtId="179" fontId="1" fillId="0" borderId="32" xfId="0" applyNumberFormat="1" applyFont="1" applyFill="1" applyBorder="1">
      <alignment vertical="center"/>
    </xf>
    <xf numFmtId="179" fontId="1" fillId="0" borderId="33" xfId="0" applyNumberFormat="1" applyFont="1" applyFill="1" applyBorder="1">
      <alignment vertical="center"/>
    </xf>
    <xf numFmtId="179" fontId="1" fillId="0" borderId="34" xfId="0" applyNumberFormat="1" applyFont="1" applyFill="1" applyBorder="1">
      <alignment vertical="center"/>
    </xf>
    <xf numFmtId="179" fontId="1" fillId="0" borderId="15" xfId="0" applyNumberFormat="1" applyFont="1" applyFill="1" applyBorder="1">
      <alignment vertical="center"/>
    </xf>
    <xf numFmtId="181" fontId="1" fillId="0" borderId="0" xfId="0" applyNumberFormat="1" applyFont="1" applyFill="1">
      <alignment vertical="center"/>
    </xf>
    <xf numFmtId="180" fontId="1" fillId="0" borderId="23" xfId="0" applyNumberFormat="1" applyFont="1" applyFill="1" applyBorder="1" applyAlignment="1">
      <alignment horizontal="right" vertical="center"/>
    </xf>
    <xf numFmtId="38" fontId="1" fillId="0" borderId="25" xfId="1" applyFont="1" applyFill="1" applyBorder="1" applyAlignment="1">
      <alignment horizontal="right" vertical="center"/>
    </xf>
    <xf numFmtId="180" fontId="1" fillId="0" borderId="9" xfId="0" applyNumberFormat="1" applyFont="1" applyFill="1" applyBorder="1" applyAlignment="1">
      <alignment horizontal="right" vertical="center"/>
    </xf>
    <xf numFmtId="179" fontId="1" fillId="0" borderId="26" xfId="0" applyNumberFormat="1" applyFont="1" applyFill="1" applyBorder="1">
      <alignment vertical="center"/>
    </xf>
    <xf numFmtId="179" fontId="1" fillId="0" borderId="27" xfId="0" applyNumberFormat="1" applyFont="1" applyFill="1" applyBorder="1">
      <alignment vertical="center"/>
    </xf>
    <xf numFmtId="179" fontId="1" fillId="0" borderId="28" xfId="0" applyNumberFormat="1" applyFont="1" applyFill="1" applyBorder="1">
      <alignment vertical="center"/>
    </xf>
    <xf numFmtId="179" fontId="1" fillId="0" borderId="29" xfId="0" applyNumberFormat="1" applyFont="1" applyFill="1" applyBorder="1">
      <alignment vertical="center"/>
    </xf>
    <xf numFmtId="179" fontId="1" fillId="0" borderId="0" xfId="0" applyNumberFormat="1" applyFont="1" applyFill="1" applyBorder="1">
      <alignment vertical="center"/>
    </xf>
    <xf numFmtId="0" fontId="1" fillId="0" borderId="23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24" xfId="0" applyFont="1" applyFill="1" applyBorder="1">
      <alignment vertical="center"/>
    </xf>
    <xf numFmtId="179" fontId="1" fillId="0" borderId="16" xfId="0" applyNumberFormat="1" applyFont="1" applyFill="1" applyBorder="1" applyAlignment="1">
      <alignment horizontal="right" vertical="center"/>
    </xf>
    <xf numFmtId="179" fontId="1" fillId="0" borderId="7" xfId="0" applyNumberFormat="1" applyFont="1" applyFill="1" applyBorder="1" applyAlignment="1">
      <alignment horizontal="right" vertical="center"/>
    </xf>
    <xf numFmtId="179" fontId="1" fillId="0" borderId="31" xfId="0" applyNumberFormat="1" applyFont="1" applyFill="1" applyBorder="1" applyAlignment="1">
      <alignment horizontal="right" vertical="center"/>
    </xf>
    <xf numFmtId="179" fontId="1" fillId="0" borderId="18" xfId="0" applyNumberFormat="1" applyFont="1" applyFill="1" applyBorder="1" applyAlignment="1">
      <alignment horizontal="right" vertical="center"/>
    </xf>
    <xf numFmtId="0" fontId="1" fillId="0" borderId="27" xfId="0" applyFont="1" applyFill="1" applyBorder="1" applyAlignment="1">
      <alignment horizontal="distributed" vertical="center"/>
    </xf>
    <xf numFmtId="0" fontId="1" fillId="0" borderId="9" xfId="0" applyFont="1" applyFill="1" applyBorder="1">
      <alignment vertical="center"/>
    </xf>
    <xf numFmtId="0" fontId="1" fillId="0" borderId="30" xfId="0" applyFont="1" applyFill="1" applyBorder="1" applyAlignment="1">
      <alignment horizontal="distributed" vertical="center"/>
    </xf>
    <xf numFmtId="0" fontId="1" fillId="0" borderId="8" xfId="0" applyFont="1" applyFill="1" applyBorder="1">
      <alignment vertical="center"/>
    </xf>
    <xf numFmtId="179" fontId="1" fillId="0" borderId="14" xfId="0" applyNumberFormat="1" applyFont="1" applyFill="1" applyBorder="1">
      <alignment vertical="center"/>
    </xf>
    <xf numFmtId="181" fontId="1" fillId="0" borderId="0" xfId="0" applyNumberFormat="1" applyFont="1" applyFill="1" applyBorder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85" fontId="1" fillId="0" borderId="0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185" fontId="1" fillId="0" borderId="0" xfId="0" applyNumberFormat="1" applyFont="1" applyFill="1" applyBorder="1" applyAlignment="1">
      <alignment horizontal="center" vertical="center"/>
    </xf>
    <xf numFmtId="38" fontId="1" fillId="0" borderId="23" xfId="1" applyFont="1" applyFill="1" applyBorder="1">
      <alignment vertical="center"/>
    </xf>
    <xf numFmtId="38" fontId="1" fillId="0" borderId="25" xfId="1" applyFont="1" applyFill="1" applyBorder="1">
      <alignment vertical="center"/>
    </xf>
    <xf numFmtId="38" fontId="1" fillId="0" borderId="23" xfId="0" applyNumberFormat="1" applyFont="1" applyFill="1" applyBorder="1">
      <alignment vertical="center"/>
    </xf>
    <xf numFmtId="38" fontId="1" fillId="0" borderId="6" xfId="0" applyNumberFormat="1" applyFont="1" applyFill="1" applyBorder="1">
      <alignment vertical="center"/>
    </xf>
    <xf numFmtId="38" fontId="1" fillId="0" borderId="24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180" fontId="1" fillId="0" borderId="8" xfId="0" applyNumberFormat="1" applyFont="1" applyFill="1" applyBorder="1">
      <alignment vertical="center"/>
    </xf>
    <xf numFmtId="0" fontId="15" fillId="0" borderId="0" xfId="0" applyFont="1" applyFill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shrinkToFit="1"/>
    </xf>
    <xf numFmtId="180" fontId="1" fillId="0" borderId="46" xfId="0" applyNumberFormat="1" applyFont="1" applyFill="1" applyBorder="1">
      <alignment vertical="center"/>
    </xf>
    <xf numFmtId="179" fontId="1" fillId="0" borderId="50" xfId="0" applyNumberFormat="1" applyFont="1" applyFill="1" applyBorder="1">
      <alignment vertical="center"/>
    </xf>
    <xf numFmtId="183" fontId="1" fillId="0" borderId="46" xfId="0" applyNumberFormat="1" applyFont="1" applyFill="1" applyBorder="1" applyAlignment="1">
      <alignment vertical="center"/>
    </xf>
    <xf numFmtId="181" fontId="1" fillId="0" borderId="0" xfId="0" applyNumberFormat="1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/>
    </xf>
    <xf numFmtId="179" fontId="1" fillId="0" borderId="16" xfId="0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79" fontId="1" fillId="0" borderId="31" xfId="0" applyNumberFormat="1" applyFont="1" applyFill="1" applyBorder="1" applyAlignment="1">
      <alignment vertical="center"/>
    </xf>
    <xf numFmtId="179" fontId="1" fillId="0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16" fillId="0" borderId="0" xfId="0" applyNumberFormat="1" applyFont="1" applyFill="1">
      <alignment vertical="center"/>
    </xf>
    <xf numFmtId="0" fontId="1" fillId="0" borderId="42" xfId="0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vertical="center" wrapText="1"/>
    </xf>
    <xf numFmtId="180" fontId="1" fillId="0" borderId="0" xfId="0" applyNumberFormat="1" applyFont="1" applyFill="1" applyBorder="1">
      <alignment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24" xfId="0" applyNumberFormat="1" applyFont="1" applyFill="1" applyBorder="1" applyAlignment="1">
      <alignment horizontal="center" vertical="center"/>
    </xf>
    <xf numFmtId="179" fontId="1" fillId="0" borderId="42" xfId="0" applyNumberFormat="1" applyFont="1" applyFill="1" applyBorder="1">
      <alignment vertical="center"/>
    </xf>
    <xf numFmtId="180" fontId="1" fillId="0" borderId="39" xfId="0" applyNumberFormat="1" applyFont="1" applyFill="1" applyBorder="1">
      <alignment vertical="center"/>
    </xf>
    <xf numFmtId="0" fontId="1" fillId="0" borderId="38" xfId="0" applyFont="1" applyFill="1" applyBorder="1" applyAlignment="1">
      <alignment horizontal="center" vertical="center"/>
    </xf>
    <xf numFmtId="179" fontId="1" fillId="0" borderId="36" xfId="0" applyNumberFormat="1" applyFont="1" applyFill="1" applyBorder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81" fontId="1" fillId="0" borderId="40" xfId="0" applyNumberFormat="1" applyFont="1" applyFill="1" applyBorder="1">
      <alignment vertical="center"/>
    </xf>
    <xf numFmtId="181" fontId="1" fillId="0" borderId="33" xfId="0" applyNumberFormat="1" applyFont="1" applyFill="1" applyBorder="1">
      <alignment vertical="center"/>
    </xf>
    <xf numFmtId="181" fontId="1" fillId="0" borderId="36" xfId="0" applyNumberFormat="1" applyFont="1" applyFill="1" applyBorder="1">
      <alignment vertical="center"/>
    </xf>
    <xf numFmtId="181" fontId="1" fillId="0" borderId="34" xfId="0" applyNumberFormat="1" applyFont="1" applyFill="1" applyBorder="1">
      <alignment vertical="center"/>
    </xf>
    <xf numFmtId="182" fontId="1" fillId="0" borderId="19" xfId="0" applyNumberFormat="1" applyFont="1" applyFill="1" applyBorder="1">
      <alignment vertical="center"/>
    </xf>
    <xf numFmtId="182" fontId="1" fillId="0" borderId="1" xfId="0" applyNumberFormat="1" applyFont="1" applyFill="1" applyBorder="1" applyAlignment="1">
      <alignment horizontal="center" vertical="center"/>
    </xf>
    <xf numFmtId="182" fontId="1" fillId="0" borderId="17" xfId="0" applyNumberFormat="1" applyFont="1" applyFill="1" applyBorder="1" applyAlignment="1">
      <alignment horizontal="center" vertical="center"/>
    </xf>
    <xf numFmtId="182" fontId="1" fillId="0" borderId="5" xfId="0" applyNumberFormat="1" applyFont="1" applyFill="1" applyBorder="1">
      <alignment vertical="center"/>
    </xf>
    <xf numFmtId="182" fontId="1" fillId="0" borderId="0" xfId="0" applyNumberFormat="1" applyFont="1" applyFill="1">
      <alignment vertical="center"/>
    </xf>
    <xf numFmtId="0" fontId="1" fillId="0" borderId="40" xfId="0" applyNumberFormat="1" applyFont="1" applyFill="1" applyBorder="1">
      <alignment vertical="center"/>
    </xf>
    <xf numFmtId="0" fontId="1" fillId="0" borderId="33" xfId="0" applyNumberFormat="1" applyFont="1" applyFill="1" applyBorder="1">
      <alignment vertical="center"/>
    </xf>
    <xf numFmtId="0" fontId="1" fillId="0" borderId="36" xfId="0" applyNumberFormat="1" applyFont="1" applyFill="1" applyBorder="1">
      <alignment vertical="center"/>
    </xf>
    <xf numFmtId="0" fontId="1" fillId="0" borderId="34" xfId="0" applyNumberFormat="1" applyFont="1" applyFill="1" applyBorder="1">
      <alignment vertical="center"/>
    </xf>
    <xf numFmtId="179" fontId="1" fillId="0" borderId="45" xfId="0" applyNumberFormat="1" applyFont="1" applyFill="1" applyBorder="1" applyAlignment="1">
      <alignment horizontal="center" vertical="center"/>
    </xf>
    <xf numFmtId="179" fontId="1" fillId="0" borderId="5" xfId="0" applyNumberFormat="1" applyFont="1" applyFill="1" applyBorder="1" applyAlignment="1">
      <alignment horizontal="center" vertical="center"/>
    </xf>
    <xf numFmtId="180" fontId="1" fillId="0" borderId="35" xfId="0" applyNumberFormat="1" applyFont="1" applyFill="1" applyBorder="1">
      <alignment vertical="center"/>
    </xf>
    <xf numFmtId="179" fontId="1" fillId="0" borderId="38" xfId="0" applyNumberFormat="1" applyFont="1" applyFill="1" applyBorder="1">
      <alignment vertical="center"/>
    </xf>
    <xf numFmtId="0" fontId="1" fillId="0" borderId="37" xfId="0" applyNumberFormat="1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79" fontId="1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/>
    </xf>
    <xf numFmtId="183" fontId="1" fillId="0" borderId="0" xfId="0" applyNumberFormat="1" applyFont="1" applyFill="1" applyBorder="1">
      <alignment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183" fontId="1" fillId="0" borderId="8" xfId="0" applyNumberFormat="1" applyFont="1" applyFill="1" applyBorder="1">
      <alignment vertical="center"/>
    </xf>
    <xf numFmtId="180" fontId="1" fillId="0" borderId="48" xfId="0" applyNumberFormat="1" applyFont="1" applyFill="1" applyBorder="1">
      <alignment vertical="center"/>
    </xf>
    <xf numFmtId="180" fontId="1" fillId="0" borderId="47" xfId="0" applyNumberFormat="1" applyFont="1" applyFill="1" applyBorder="1">
      <alignment vertical="center"/>
    </xf>
    <xf numFmtId="180" fontId="1" fillId="0" borderId="49" xfId="0" applyNumberFormat="1" applyFont="1" applyFill="1" applyBorder="1">
      <alignment vertical="center"/>
    </xf>
    <xf numFmtId="0" fontId="1" fillId="0" borderId="46" xfId="0" applyFont="1" applyFill="1" applyBorder="1">
      <alignment vertical="center"/>
    </xf>
    <xf numFmtId="183" fontId="1" fillId="0" borderId="47" xfId="0" applyNumberFormat="1" applyFont="1" applyFill="1" applyBorder="1">
      <alignment vertical="center"/>
    </xf>
    <xf numFmtId="180" fontId="1" fillId="0" borderId="0" xfId="0" applyNumberFormat="1" applyFont="1" applyFill="1" applyBorder="1" applyAlignment="1">
      <alignment horizontal="center"/>
    </xf>
    <xf numFmtId="179" fontId="1" fillId="0" borderId="51" xfId="0" applyNumberFormat="1" applyFont="1" applyFill="1" applyBorder="1" applyAlignment="1">
      <alignment horizontal="center" vertical="center"/>
    </xf>
    <xf numFmtId="179" fontId="1" fillId="0" borderId="51" xfId="0" applyNumberFormat="1" applyFont="1" applyFill="1" applyBorder="1">
      <alignment vertical="center"/>
    </xf>
    <xf numFmtId="179" fontId="1" fillId="0" borderId="52" xfId="0" applyNumberFormat="1" applyFont="1" applyFill="1" applyBorder="1">
      <alignment vertical="center"/>
    </xf>
    <xf numFmtId="183" fontId="1" fillId="0" borderId="14" xfId="0" applyNumberFormat="1" applyFont="1" applyFill="1" applyBorder="1">
      <alignment vertical="center"/>
    </xf>
    <xf numFmtId="183" fontId="1" fillId="0" borderId="51" xfId="0" applyNumberFormat="1" applyFont="1" applyFill="1" applyBorder="1">
      <alignment vertical="center"/>
    </xf>
    <xf numFmtId="0" fontId="1" fillId="0" borderId="8" xfId="0" applyFont="1" applyFill="1" applyBorder="1" applyAlignment="1">
      <alignment horizontal="left" vertical="center" shrinkToFit="1"/>
    </xf>
    <xf numFmtId="0" fontId="1" fillId="0" borderId="14" xfId="0" applyFont="1" applyFill="1" applyBorder="1" applyAlignment="1">
      <alignment horizontal="left" vertical="center" shrinkToFit="1"/>
    </xf>
    <xf numFmtId="0" fontId="1" fillId="0" borderId="53" xfId="0" applyFont="1" applyFill="1" applyBorder="1" applyAlignment="1">
      <alignment horizontal="center" vertical="center"/>
    </xf>
    <xf numFmtId="179" fontId="1" fillId="0" borderId="54" xfId="0" applyNumberFormat="1" applyFont="1" applyFill="1" applyBorder="1">
      <alignment vertical="center"/>
    </xf>
    <xf numFmtId="183" fontId="1" fillId="0" borderId="30" xfId="0" applyNumberFormat="1" applyFont="1" applyFill="1" applyBorder="1">
      <alignment vertical="center"/>
    </xf>
    <xf numFmtId="183" fontId="1" fillId="0" borderId="54" xfId="0" applyNumberFormat="1" applyFont="1" applyFill="1" applyBorder="1">
      <alignment vertical="center"/>
    </xf>
    <xf numFmtId="0" fontId="1" fillId="0" borderId="39" xfId="0" applyFont="1" applyFill="1" applyBorder="1" applyAlignment="1">
      <alignment horizontal="left" vertical="center"/>
    </xf>
    <xf numFmtId="0" fontId="1" fillId="0" borderId="47" xfId="0" applyFont="1" applyFill="1" applyBorder="1">
      <alignment vertical="center"/>
    </xf>
    <xf numFmtId="179" fontId="1" fillId="0" borderId="8" xfId="0" applyNumberFormat="1" applyFont="1" applyFill="1" applyBorder="1">
      <alignment vertical="center"/>
    </xf>
    <xf numFmtId="0" fontId="1" fillId="0" borderId="9" xfId="0" applyFont="1" applyFill="1" applyBorder="1" applyAlignment="1">
      <alignment horizontal="left" vertical="center"/>
    </xf>
    <xf numFmtId="179" fontId="1" fillId="0" borderId="47" xfId="0" applyNumberFormat="1" applyFont="1" applyFill="1" applyBorder="1">
      <alignment vertical="center"/>
    </xf>
    <xf numFmtId="0" fontId="1" fillId="0" borderId="42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39" xfId="0" applyFont="1" applyFill="1" applyBorder="1">
      <alignment vertical="center"/>
    </xf>
    <xf numFmtId="179" fontId="1" fillId="0" borderId="0" xfId="0" applyNumberFormat="1" applyFont="1" applyFill="1" applyBorder="1" applyAlignment="1">
      <alignment vertical="center" shrinkToFit="1"/>
    </xf>
    <xf numFmtId="0" fontId="1" fillId="0" borderId="40" xfId="0" applyFont="1" applyFill="1" applyBorder="1">
      <alignment vertical="center"/>
    </xf>
    <xf numFmtId="0" fontId="1" fillId="0" borderId="55" xfId="0" applyNumberFormat="1" applyFont="1" applyFill="1" applyBorder="1" applyAlignment="1">
      <alignment vertical="center" shrinkToFit="1"/>
    </xf>
    <xf numFmtId="179" fontId="1" fillId="0" borderId="56" xfId="0" applyNumberFormat="1" applyFont="1" applyFill="1" applyBorder="1" applyAlignment="1">
      <alignment vertical="center" shrinkToFit="1"/>
    </xf>
    <xf numFmtId="0" fontId="1" fillId="0" borderId="57" xfId="0" applyNumberFormat="1" applyFont="1" applyFill="1" applyBorder="1" applyAlignment="1">
      <alignment vertical="center" shrinkToFit="1"/>
    </xf>
    <xf numFmtId="179" fontId="1" fillId="0" borderId="36" xfId="0" applyNumberFormat="1" applyFont="1" applyFill="1" applyBorder="1" applyAlignment="1">
      <alignment vertical="center" shrinkToFit="1"/>
    </xf>
    <xf numFmtId="0" fontId="1" fillId="0" borderId="58" xfId="0" applyNumberFormat="1" applyFont="1" applyFill="1" applyBorder="1" applyAlignment="1">
      <alignment vertical="center" shrinkToFit="1"/>
    </xf>
    <xf numFmtId="0" fontId="1" fillId="0" borderId="15" xfId="0" applyFont="1" applyFill="1" applyBorder="1">
      <alignment vertical="center"/>
    </xf>
    <xf numFmtId="179" fontId="1" fillId="0" borderId="59" xfId="0" applyNumberFormat="1" applyFont="1" applyFill="1" applyBorder="1" applyAlignment="1">
      <alignment vertical="center" shrinkToFit="1"/>
    </xf>
    <xf numFmtId="179" fontId="1" fillId="0" borderId="51" xfId="0" applyNumberFormat="1" applyFont="1" applyFill="1" applyBorder="1" applyAlignment="1">
      <alignment vertical="center" shrinkToFit="1"/>
    </xf>
    <xf numFmtId="179" fontId="1" fillId="0" borderId="18" xfId="0" applyNumberFormat="1" applyFont="1" applyFill="1" applyBorder="1" applyAlignment="1">
      <alignment vertical="center" shrinkToFit="1"/>
    </xf>
    <xf numFmtId="179" fontId="1" fillId="0" borderId="15" xfId="0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horizontal="center" shrinkToFit="1"/>
    </xf>
    <xf numFmtId="183" fontId="1" fillId="0" borderId="9" xfId="0" applyNumberFormat="1" applyFont="1" applyFill="1" applyBorder="1">
      <alignment vertical="center"/>
    </xf>
    <xf numFmtId="180" fontId="1" fillId="0" borderId="47" xfId="0" applyNumberFormat="1" applyFont="1" applyFill="1" applyBorder="1" applyAlignment="1">
      <alignment horizontal="center"/>
    </xf>
    <xf numFmtId="180" fontId="1" fillId="0" borderId="51" xfId="0" applyNumberFormat="1" applyFont="1" applyFill="1" applyBorder="1" applyAlignment="1">
      <alignment horizontal="center"/>
    </xf>
    <xf numFmtId="0" fontId="1" fillId="0" borderId="24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179" fontId="1" fillId="0" borderId="14" xfId="0" applyNumberFormat="1" applyFont="1" applyFill="1" applyBorder="1" applyAlignment="1">
      <alignment horizontal="center"/>
    </xf>
    <xf numFmtId="0" fontId="1" fillId="0" borderId="2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179" fontId="1" fillId="0" borderId="51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 shrinkToFit="1"/>
    </xf>
    <xf numFmtId="180" fontId="1" fillId="0" borderId="8" xfId="0" applyNumberFormat="1" applyFont="1" applyFill="1" applyBorder="1" applyAlignment="1">
      <alignment vertical="center" shrinkToFit="1"/>
    </xf>
    <xf numFmtId="180" fontId="1" fillId="0" borderId="47" xfId="0" applyNumberFormat="1" applyFont="1" applyFill="1" applyBorder="1" applyAlignment="1">
      <alignment vertical="center" shrinkToFit="1"/>
    </xf>
    <xf numFmtId="179" fontId="1" fillId="0" borderId="14" xfId="0" applyNumberFormat="1" applyFont="1" applyFill="1" applyBorder="1" applyAlignment="1">
      <alignment vertical="center" shrinkToFit="1"/>
    </xf>
    <xf numFmtId="0" fontId="1" fillId="0" borderId="24" xfId="0" applyFont="1" applyFill="1" applyBorder="1" applyAlignment="1">
      <alignment horizontal="left" vertical="center" shrinkToFit="1"/>
    </xf>
    <xf numFmtId="179" fontId="1" fillId="0" borderId="9" xfId="0" applyNumberFormat="1" applyFont="1" applyFill="1" applyBorder="1">
      <alignment vertical="center"/>
    </xf>
    <xf numFmtId="0" fontId="1" fillId="0" borderId="31" xfId="0" applyFont="1" applyFill="1" applyBorder="1" applyAlignment="1">
      <alignment horizontal="left" vertical="center" shrinkToFit="1"/>
    </xf>
    <xf numFmtId="0" fontId="1" fillId="0" borderId="53" xfId="0" applyFont="1" applyFill="1" applyBorder="1" applyAlignment="1">
      <alignment horizontal="left" vertical="center"/>
    </xf>
    <xf numFmtId="0" fontId="1" fillId="0" borderId="40" xfId="0" applyFont="1" applyFill="1" applyBorder="1" applyAlignment="1">
      <alignment horizontal="left" vertical="center"/>
    </xf>
    <xf numFmtId="179" fontId="1" fillId="0" borderId="60" xfId="0" applyNumberFormat="1" applyFont="1" applyFill="1" applyBorder="1">
      <alignment vertical="center"/>
    </xf>
    <xf numFmtId="179" fontId="1" fillId="0" borderId="56" xfId="0" applyNumberFormat="1" applyFont="1" applyFill="1" applyBorder="1" applyAlignment="1">
      <alignment horizontal="center" vertical="center"/>
    </xf>
    <xf numFmtId="179" fontId="1" fillId="0" borderId="56" xfId="0" applyNumberFormat="1" applyFont="1" applyFill="1" applyBorder="1">
      <alignment vertical="center"/>
    </xf>
    <xf numFmtId="179" fontId="1" fillId="0" borderId="58" xfId="0" applyNumberFormat="1" applyFont="1" applyFill="1" applyBorder="1">
      <alignment vertical="center"/>
    </xf>
    <xf numFmtId="180" fontId="1" fillId="0" borderId="9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vertical="center" shrinkToFit="1"/>
    </xf>
    <xf numFmtId="0" fontId="1" fillId="0" borderId="0" xfId="0" applyNumberFormat="1" applyFont="1" applyFill="1" applyBorder="1" applyAlignment="1">
      <alignment horizontal="center" shrinkToFit="1"/>
    </xf>
    <xf numFmtId="180" fontId="1" fillId="0" borderId="47" xfId="0" applyNumberFormat="1" applyFont="1" applyFill="1" applyBorder="1" applyAlignment="1">
      <alignment horizontal="center" vertical="center" shrinkToFit="1"/>
    </xf>
    <xf numFmtId="179" fontId="1" fillId="2" borderId="4" xfId="0" applyNumberFormat="1" applyFont="1" applyFill="1" applyBorder="1" applyAlignment="1">
      <alignment vertical="center" shrinkToFit="1"/>
    </xf>
    <xf numFmtId="180" fontId="1" fillId="2" borderId="61" xfId="0" applyNumberFormat="1" applyFont="1" applyFill="1" applyBorder="1">
      <alignment vertical="center"/>
    </xf>
    <xf numFmtId="180" fontId="1" fillId="2" borderId="4" xfId="0" applyNumberFormat="1" applyFont="1" applyFill="1" applyBorder="1">
      <alignment vertical="center"/>
    </xf>
    <xf numFmtId="180" fontId="1" fillId="2" borderId="3" xfId="0" applyNumberFormat="1" applyFont="1" applyFill="1" applyBorder="1">
      <alignment vertical="center"/>
    </xf>
    <xf numFmtId="0" fontId="1" fillId="2" borderId="4" xfId="0" applyFont="1" applyFill="1" applyBorder="1" applyAlignment="1">
      <alignment vertical="center" wrapText="1"/>
    </xf>
    <xf numFmtId="38" fontId="1" fillId="2" borderId="61" xfId="1" applyFont="1" applyFill="1" applyBorder="1">
      <alignment vertical="center"/>
    </xf>
    <xf numFmtId="38" fontId="1" fillId="2" borderId="4" xfId="1" applyFont="1" applyFill="1" applyBorder="1">
      <alignment vertical="center"/>
    </xf>
    <xf numFmtId="38" fontId="1" fillId="2" borderId="3" xfId="1" applyFont="1" applyFill="1" applyBorder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NumberFormat="1" applyFont="1" applyFill="1" applyAlignment="1">
      <alignment horizontal="center" vertical="center"/>
    </xf>
    <xf numFmtId="180" fontId="1" fillId="2" borderId="0" xfId="0" applyNumberFormat="1" applyFont="1" applyFill="1">
      <alignment vertical="center"/>
    </xf>
    <xf numFmtId="0" fontId="1" fillId="0" borderId="60" xfId="0" applyNumberFormat="1" applyFont="1" applyFill="1" applyBorder="1" applyAlignment="1">
      <alignment vertical="center" shrinkToFit="1"/>
    </xf>
    <xf numFmtId="0" fontId="1" fillId="0" borderId="42" xfId="0" applyFont="1" applyFill="1" applyBorder="1">
      <alignment vertical="center"/>
    </xf>
    <xf numFmtId="0" fontId="1" fillId="0" borderId="59" xfId="0" applyNumberFormat="1" applyFont="1" applyFill="1" applyBorder="1" applyAlignment="1">
      <alignment vertical="center" shrinkToFit="1"/>
    </xf>
    <xf numFmtId="0" fontId="1" fillId="0" borderId="50" xfId="0" applyNumberFormat="1" applyFont="1" applyFill="1" applyBorder="1" applyAlignment="1">
      <alignment vertical="center" shrinkToFit="1"/>
    </xf>
    <xf numFmtId="0" fontId="1" fillId="0" borderId="51" xfId="0" applyNumberFormat="1" applyFont="1" applyFill="1" applyBorder="1" applyAlignment="1">
      <alignment horizontal="center" shrinkToFit="1"/>
    </xf>
    <xf numFmtId="180" fontId="1" fillId="3" borderId="8" xfId="0" applyNumberFormat="1" applyFont="1" applyFill="1" applyBorder="1" applyAlignment="1">
      <alignment vertical="center" shrinkToFit="1"/>
    </xf>
    <xf numFmtId="0" fontId="1" fillId="3" borderId="46" xfId="0" applyFont="1" applyFill="1" applyBorder="1">
      <alignment vertical="center"/>
    </xf>
    <xf numFmtId="180" fontId="1" fillId="3" borderId="47" xfId="0" applyNumberFormat="1" applyFont="1" applyFill="1" applyBorder="1" applyAlignment="1">
      <alignment vertical="center" shrinkToFit="1"/>
    </xf>
    <xf numFmtId="180" fontId="1" fillId="3" borderId="25" xfId="0" applyNumberFormat="1" applyFont="1" applyFill="1" applyBorder="1">
      <alignment vertical="center"/>
    </xf>
    <xf numFmtId="179" fontId="1" fillId="3" borderId="14" xfId="0" applyNumberFormat="1" applyFont="1" applyFill="1" applyBorder="1" applyAlignment="1">
      <alignment vertical="center" shrinkToFit="1"/>
    </xf>
    <xf numFmtId="179" fontId="1" fillId="3" borderId="50" xfId="0" applyNumberFormat="1" applyFont="1" applyFill="1" applyBorder="1">
      <alignment vertical="center"/>
    </xf>
    <xf numFmtId="179" fontId="1" fillId="3" borderId="51" xfId="0" applyNumberFormat="1" applyFont="1" applyFill="1" applyBorder="1" applyAlignment="1">
      <alignment vertical="center" shrinkToFit="1"/>
    </xf>
    <xf numFmtId="180" fontId="1" fillId="4" borderId="8" xfId="0" applyNumberFormat="1" applyFont="1" applyFill="1" applyBorder="1" applyAlignment="1">
      <alignment vertical="center" shrinkToFit="1"/>
    </xf>
    <xf numFmtId="0" fontId="1" fillId="4" borderId="46" xfId="0" applyFont="1" applyFill="1" applyBorder="1">
      <alignment vertical="center"/>
    </xf>
    <xf numFmtId="180" fontId="1" fillId="4" borderId="47" xfId="0" applyNumberFormat="1" applyFont="1" applyFill="1" applyBorder="1" applyAlignment="1">
      <alignment vertical="center" shrinkToFit="1"/>
    </xf>
    <xf numFmtId="180" fontId="1" fillId="4" borderId="25" xfId="0" applyNumberFormat="1" applyFont="1" applyFill="1" applyBorder="1">
      <alignment vertical="center"/>
    </xf>
    <xf numFmtId="179" fontId="1" fillId="4" borderId="14" xfId="0" applyNumberFormat="1" applyFont="1" applyFill="1" applyBorder="1" applyAlignment="1">
      <alignment vertical="center" shrinkToFit="1"/>
    </xf>
    <xf numFmtId="179" fontId="1" fillId="4" borderId="50" xfId="0" applyNumberFormat="1" applyFont="1" applyFill="1" applyBorder="1">
      <alignment vertical="center"/>
    </xf>
    <xf numFmtId="179" fontId="1" fillId="4" borderId="51" xfId="0" applyNumberFormat="1" applyFont="1" applyFill="1" applyBorder="1" applyAlignment="1">
      <alignment vertical="center" shrinkToFit="1"/>
    </xf>
    <xf numFmtId="0" fontId="1" fillId="0" borderId="46" xfId="0" applyFont="1" applyBorder="1" applyAlignment="1">
      <alignment vertical="center"/>
    </xf>
    <xf numFmtId="180" fontId="1" fillId="4" borderId="47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179" fontId="1" fillId="4" borderId="2" xfId="0" applyNumberFormat="1" applyFont="1" applyFill="1" applyBorder="1" applyAlignment="1">
      <alignment vertical="center" shrinkToFit="1"/>
    </xf>
    <xf numFmtId="180" fontId="1" fillId="4" borderId="3" xfId="0" applyNumberFormat="1" applyFont="1" applyFill="1" applyBorder="1">
      <alignment vertical="center"/>
    </xf>
    <xf numFmtId="180" fontId="1" fillId="4" borderId="4" xfId="0" applyNumberFormat="1" applyFont="1" applyFill="1" applyBorder="1">
      <alignment vertical="center"/>
    </xf>
    <xf numFmtId="180" fontId="1" fillId="4" borderId="5" xfId="0" applyNumberFormat="1" applyFont="1" applyFill="1" applyBorder="1">
      <alignment vertical="center"/>
    </xf>
    <xf numFmtId="0" fontId="1" fillId="4" borderId="14" xfId="0" applyFont="1" applyFill="1" applyBorder="1">
      <alignment vertical="center"/>
    </xf>
    <xf numFmtId="180" fontId="1" fillId="4" borderId="50" xfId="0" applyNumberFormat="1" applyFont="1" applyFill="1" applyBorder="1">
      <alignment vertical="center"/>
    </xf>
    <xf numFmtId="180" fontId="1" fillId="4" borderId="51" xfId="0" applyNumberFormat="1" applyFont="1" applyFill="1" applyBorder="1">
      <alignment vertical="center"/>
    </xf>
    <xf numFmtId="180" fontId="1" fillId="4" borderId="18" xfId="0" applyNumberFormat="1" applyFont="1" applyFill="1" applyBorder="1">
      <alignment vertical="center"/>
    </xf>
    <xf numFmtId="0" fontId="1" fillId="4" borderId="0" xfId="0" applyFont="1" applyFill="1">
      <alignment vertical="center"/>
    </xf>
    <xf numFmtId="183" fontId="1" fillId="4" borderId="0" xfId="0" applyNumberFormat="1" applyFont="1" applyFill="1" applyAlignment="1">
      <alignment horizontal="center" vertical="center"/>
    </xf>
    <xf numFmtId="183" fontId="1" fillId="4" borderId="0" xfId="0" applyNumberFormat="1" applyFont="1" applyFill="1">
      <alignment vertical="center"/>
    </xf>
    <xf numFmtId="179" fontId="1" fillId="0" borderId="54" xfId="0" applyNumberFormat="1" applyFont="1" applyFill="1" applyBorder="1" applyAlignment="1">
      <alignment horizontal="center" vertical="center"/>
    </xf>
    <xf numFmtId="179" fontId="1" fillId="0" borderId="30" xfId="0" applyNumberFormat="1" applyFont="1" applyFill="1" applyBorder="1">
      <alignment vertical="center"/>
    </xf>
    <xf numFmtId="179" fontId="1" fillId="0" borderId="47" xfId="0" applyNumberFormat="1" applyFont="1" applyFill="1" applyBorder="1" applyAlignment="1">
      <alignment horizontal="center" vertical="center"/>
    </xf>
    <xf numFmtId="183" fontId="1" fillId="0" borderId="47" xfId="0" applyNumberFormat="1" applyFont="1" applyFill="1" applyBorder="1" applyAlignment="1">
      <alignment horizontal="center"/>
    </xf>
    <xf numFmtId="183" fontId="1" fillId="0" borderId="51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48" xfId="0" applyFont="1" applyFill="1" applyBorder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179" fontId="1" fillId="0" borderId="14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 shrinkToFit="1"/>
    </xf>
    <xf numFmtId="0" fontId="1" fillId="0" borderId="28" xfId="0" applyFont="1" applyFill="1" applyBorder="1" applyAlignment="1">
      <alignment horizontal="left" vertical="center" shrinkToFit="1"/>
    </xf>
    <xf numFmtId="0" fontId="1" fillId="0" borderId="62" xfId="0" applyFont="1" applyFill="1" applyBorder="1" applyAlignment="1">
      <alignment horizontal="center" vertical="center"/>
    </xf>
    <xf numFmtId="179" fontId="1" fillId="0" borderId="41" xfId="0" applyNumberFormat="1" applyFont="1" applyFill="1" applyBorder="1">
      <alignment vertical="center"/>
    </xf>
    <xf numFmtId="180" fontId="1" fillId="0" borderId="47" xfId="0" applyNumberFormat="1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>
      <alignment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3" borderId="0" xfId="0" applyFont="1" applyFill="1">
      <alignment vertical="center"/>
    </xf>
    <xf numFmtId="183" fontId="1" fillId="3" borderId="0" xfId="0" applyNumberFormat="1" applyFont="1" applyFill="1" applyAlignment="1">
      <alignment horizontal="center" vertical="center"/>
    </xf>
    <xf numFmtId="183" fontId="1" fillId="3" borderId="0" xfId="0" applyNumberFormat="1" applyFont="1" applyFill="1">
      <alignment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183" fontId="1" fillId="0" borderId="46" xfId="0" applyNumberFormat="1" applyFont="1" applyFill="1" applyBorder="1">
      <alignment vertical="center"/>
    </xf>
    <xf numFmtId="0" fontId="1" fillId="0" borderId="14" xfId="0" applyFont="1" applyFill="1" applyBorder="1" applyAlignment="1">
      <alignment horizontal="left" vertical="center" wrapText="1"/>
    </xf>
    <xf numFmtId="180" fontId="1" fillId="2" borderId="13" xfId="0" applyNumberFormat="1" applyFont="1" applyFill="1" applyBorder="1" applyAlignment="1">
      <alignment horizontal="right" vertical="center"/>
    </xf>
    <xf numFmtId="180" fontId="1" fillId="2" borderId="4" xfId="0" applyNumberFormat="1" applyFont="1" applyFill="1" applyBorder="1" applyAlignment="1">
      <alignment horizontal="right" vertical="center"/>
    </xf>
    <xf numFmtId="180" fontId="1" fillId="2" borderId="3" xfId="0" applyNumberFormat="1" applyFont="1" applyFill="1" applyBorder="1" applyAlignment="1">
      <alignment horizontal="right" vertical="center"/>
    </xf>
    <xf numFmtId="0" fontId="1" fillId="2" borderId="4" xfId="0" applyFont="1" applyFill="1" applyBorder="1">
      <alignment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5" fontId="1" fillId="0" borderId="0" xfId="0" applyNumberFormat="1" applyFont="1" applyFill="1" applyBorder="1" applyAlignment="1">
      <alignment horizontal="center" vertical="center"/>
    </xf>
    <xf numFmtId="180" fontId="1" fillId="0" borderId="24" xfId="0" applyNumberFormat="1" applyFont="1" applyFill="1" applyBorder="1" applyAlignment="1">
      <alignment horizontal="center" vertical="center"/>
    </xf>
    <xf numFmtId="180" fontId="1" fillId="0" borderId="31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7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distributed" vertical="center"/>
    </xf>
    <xf numFmtId="0" fontId="1" fillId="0" borderId="35" xfId="0" applyFont="1" applyFill="1" applyBorder="1" applyAlignment="1">
      <alignment horizontal="distributed" vertical="center"/>
    </xf>
    <xf numFmtId="0" fontId="1" fillId="0" borderId="14" xfId="0" applyFont="1" applyFill="1" applyBorder="1" applyAlignment="1">
      <alignment horizontal="distributed" vertical="center"/>
    </xf>
    <xf numFmtId="0" fontId="1" fillId="0" borderId="38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 shrinkToFit="1"/>
    </xf>
    <xf numFmtId="0" fontId="1" fillId="4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left" vertical="center" wrapText="1"/>
    </xf>
    <xf numFmtId="0" fontId="1" fillId="4" borderId="25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shrinkToFit="1"/>
    </xf>
    <xf numFmtId="0" fontId="1" fillId="0" borderId="9" xfId="0" applyFont="1" applyFill="1" applyBorder="1" applyAlignment="1">
      <alignment horizontal="distributed" vertical="center"/>
    </xf>
    <xf numFmtId="0" fontId="1" fillId="0" borderId="15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3" xfId="0" applyNumberFormat="1" applyFont="1" applyFill="1" applyBorder="1" applyAlignment="1">
      <alignment horizontal="center" vertical="center" wrapText="1"/>
    </xf>
    <xf numFmtId="179" fontId="1" fillId="0" borderId="5" xfId="0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/>
    </xf>
    <xf numFmtId="179" fontId="1" fillId="0" borderId="45" xfId="0" applyNumberFormat="1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left" vertical="center" shrinkToFit="1"/>
    </xf>
    <xf numFmtId="0" fontId="1" fillId="0" borderId="31" xfId="0" applyFont="1" applyFill="1" applyBorder="1" applyAlignment="1">
      <alignment horizontal="left" vertical="center" shrinkToFit="1"/>
    </xf>
    <xf numFmtId="179" fontId="1" fillId="0" borderId="46" xfId="0" applyNumberFormat="1" applyFont="1" applyFill="1" applyBorder="1" applyAlignment="1">
      <alignment horizontal="center" vertical="center"/>
    </xf>
    <xf numFmtId="179" fontId="1" fillId="0" borderId="50" xfId="0" applyNumberFormat="1" applyFont="1" applyFill="1" applyBorder="1" applyAlignment="1">
      <alignment horizontal="center" vertical="center"/>
    </xf>
    <xf numFmtId="179" fontId="1" fillId="0" borderId="48" xfId="0" applyNumberFormat="1" applyFont="1" applyFill="1" applyBorder="1" applyAlignment="1">
      <alignment horizontal="center" vertical="center"/>
    </xf>
    <xf numFmtId="179" fontId="1" fillId="0" borderId="59" xfId="0" applyNumberFormat="1" applyFont="1" applyFill="1" applyBorder="1" applyAlignment="1">
      <alignment horizontal="center" vertical="center"/>
    </xf>
    <xf numFmtId="180" fontId="1" fillId="0" borderId="46" xfId="0" applyNumberFormat="1" applyFont="1" applyFill="1" applyBorder="1" applyAlignment="1">
      <alignment horizontal="center" vertical="center"/>
    </xf>
    <xf numFmtId="180" fontId="1" fillId="0" borderId="5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179" fontId="1" fillId="0" borderId="5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shrinkToFit="1"/>
    </xf>
    <xf numFmtId="0" fontId="1" fillId="0" borderId="25" xfId="0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 wrapText="1"/>
    </xf>
    <xf numFmtId="17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49" xfId="0" applyNumberFormat="1" applyFont="1" applyFill="1" applyBorder="1" applyAlignment="1">
      <alignment horizontal="center" vertical="center"/>
    </xf>
    <xf numFmtId="179" fontId="1" fillId="0" borderId="52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shrinkToFit="1"/>
    </xf>
    <xf numFmtId="0" fontId="1" fillId="3" borderId="29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3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distributed" vertical="distributed"/>
    </xf>
    <xf numFmtId="0" fontId="1" fillId="0" borderId="9" xfId="0" applyFont="1" applyFill="1" applyBorder="1" applyAlignment="1">
      <alignment horizontal="distributed" vertical="distributed"/>
    </xf>
    <xf numFmtId="0" fontId="1" fillId="0" borderId="14" xfId="0" applyFont="1" applyFill="1" applyBorder="1" applyAlignment="1">
      <alignment horizontal="distributed" vertical="distributed"/>
    </xf>
    <xf numFmtId="0" fontId="1" fillId="0" borderId="15" xfId="0" applyFont="1" applyFill="1" applyBorder="1" applyAlignment="1">
      <alignment horizontal="distributed" vertical="distributed"/>
    </xf>
    <xf numFmtId="0" fontId="17" fillId="0" borderId="0" xfId="0" applyFont="1" applyFill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9" fontId="1" fillId="0" borderId="27" xfId="0" applyNumberFormat="1" applyFont="1" applyFill="1" applyBorder="1" applyAlignment="1">
      <alignment horizontal="center" vertical="center"/>
    </xf>
    <xf numFmtId="179" fontId="1" fillId="0" borderId="7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35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38" xfId="0" applyFont="1" applyFill="1" applyBorder="1" applyAlignment="1">
      <alignment horizontal="left" vertical="center" wrapText="1"/>
    </xf>
    <xf numFmtId="179" fontId="1" fillId="0" borderId="29" xfId="0" applyNumberFormat="1" applyFont="1" applyFill="1" applyBorder="1" applyAlignment="1">
      <alignment horizontal="center" vertical="center"/>
    </xf>
    <xf numFmtId="179" fontId="1" fillId="0" borderId="18" xfId="0" applyNumberFormat="1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179" fontId="1" fillId="0" borderId="23" xfId="0" applyNumberFormat="1" applyFont="1" applyFill="1" applyBorder="1" applyAlignment="1">
      <alignment horizontal="center" vertical="center"/>
    </xf>
    <xf numFmtId="179" fontId="1" fillId="0" borderId="1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26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distributed" vertical="center" wrapText="1"/>
    </xf>
    <xf numFmtId="0" fontId="1" fillId="0" borderId="9" xfId="0" applyFont="1" applyFill="1" applyBorder="1" applyAlignment="1">
      <alignment horizontal="distributed" vertical="center" wrapText="1"/>
    </xf>
    <xf numFmtId="0" fontId="1" fillId="0" borderId="42" xfId="0" applyFont="1" applyFill="1" applyBorder="1" applyAlignment="1">
      <alignment horizontal="distributed" vertical="center" wrapText="1"/>
    </xf>
    <xf numFmtId="0" fontId="1" fillId="0" borderId="15" xfId="0" applyFont="1" applyFill="1" applyBorder="1" applyAlignment="1">
      <alignment horizontal="distributed" vertical="center" wrapText="1"/>
    </xf>
    <xf numFmtId="0" fontId="1" fillId="0" borderId="40" xfId="0" applyFont="1" applyFill="1" applyBorder="1" applyAlignment="1">
      <alignment horizontal="distributed" vertical="center" wrapText="1"/>
    </xf>
    <xf numFmtId="0" fontId="1" fillId="0" borderId="57" xfId="0" applyFont="1" applyFill="1" applyBorder="1" applyAlignment="1">
      <alignment horizontal="distributed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distributed" vertical="center" wrapText="1"/>
    </xf>
    <xf numFmtId="0" fontId="1" fillId="0" borderId="35" xfId="0" applyFont="1" applyFill="1" applyBorder="1" applyAlignment="1">
      <alignment horizontal="distributed" vertical="center" wrapText="1"/>
    </xf>
    <xf numFmtId="0" fontId="1" fillId="0" borderId="14" xfId="0" applyFont="1" applyFill="1" applyBorder="1" applyAlignment="1">
      <alignment horizontal="distributed" vertical="center" wrapText="1"/>
    </xf>
    <xf numFmtId="0" fontId="1" fillId="0" borderId="38" xfId="0" applyFont="1" applyFill="1" applyBorder="1" applyAlignment="1">
      <alignment horizontal="distributed" vertical="center" wrapText="1"/>
    </xf>
    <xf numFmtId="0" fontId="6" fillId="0" borderId="8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35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38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14" xfId="0" applyFont="1" applyFill="1" applyBorder="1" applyAlignment="1">
      <alignment horizontal="distributed" vertical="center"/>
    </xf>
    <xf numFmtId="0" fontId="7" fillId="0" borderId="15" xfId="0" applyFont="1" applyFill="1" applyBorder="1" applyAlignment="1">
      <alignment horizontal="distributed" vertical="center"/>
    </xf>
    <xf numFmtId="0" fontId="1" fillId="0" borderId="3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179" fontId="1" fillId="0" borderId="25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13" xfId="0" applyFont="1" applyFill="1" applyBorder="1" applyAlignment="1">
      <alignment horizontal="distributed" vertical="center"/>
    </xf>
    <xf numFmtId="0" fontId="1" fillId="0" borderId="27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 shrinkToFit="1"/>
    </xf>
    <xf numFmtId="0" fontId="1" fillId="0" borderId="5" xfId="0" applyFont="1" applyFill="1" applyBorder="1" applyAlignment="1">
      <alignment horizontal="left" vertical="center" shrinkToFi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9F7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18810148731409"/>
          <c:y val="0.15138865334140925"/>
          <c:w val="0.57762379702537181"/>
          <c:h val="0.79978679588128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99-4CE1-84B3-F743A1BB28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999-4CE1-84B3-F743A1BB28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999-4CE1-84B3-F743A1BB28F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999-4CE1-84B3-F743A1BB28F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999-4CE1-84B3-F743A1BB28F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999-4CE1-84B3-F743A1BB28FB}"/>
              </c:ext>
            </c:extLst>
          </c:dPt>
          <c:dLbls>
            <c:dLbl>
              <c:idx val="0"/>
              <c:layout>
                <c:manualLayout>
                  <c:x val="-0.2047739865850102"/>
                  <c:y val="-0.2310168921192543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999-4CE1-84B3-F743A1BB28FB}"/>
                </c:ext>
              </c:extLst>
            </c:dLbl>
            <c:dLbl>
              <c:idx val="1"/>
              <c:layout>
                <c:manualLayout>
                  <c:x val="0.18071274424030329"/>
                  <c:y val="2.47909011373578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999-4CE1-84B3-F743A1BB28FB}"/>
                </c:ext>
              </c:extLst>
            </c:dLbl>
            <c:dLbl>
              <c:idx val="2"/>
              <c:layout>
                <c:manualLayout>
                  <c:x val="-5.4005638184115877E-2"/>
                  <c:y val="8.53050676357762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999-4CE1-84B3-F743A1BB28FB}"/>
                </c:ext>
              </c:extLst>
            </c:dLbl>
            <c:dLbl>
              <c:idx val="3"/>
              <c:layout>
                <c:manualLayout>
                  <c:x val="-7.0836784290852536E-2"/>
                  <c:y val="6.997913722323170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56790123456789"/>
                      <c:h val="0.139316239316239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999-4CE1-84B3-F743A1BB28FB}"/>
                </c:ext>
              </c:extLst>
            </c:dLbl>
            <c:dLbl>
              <c:idx val="4"/>
              <c:layout>
                <c:manualLayout>
                  <c:x val="1.2507850214783192E-2"/>
                  <c:y val="-1.19657663254589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946014487401082"/>
                      <c:h val="0.161538552819167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999-4CE1-84B3-F743A1BB28FB}"/>
                </c:ext>
              </c:extLst>
            </c:dLbl>
            <c:dLbl>
              <c:idx val="5"/>
              <c:layout>
                <c:manualLayout>
                  <c:x val="3.84947020511325E-2"/>
                  <c:y val="0.132397334948516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999-4CE1-84B3-F743A1BB28F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'公表ベース（グラフ付き）'!$S$283:$S$288</c:f>
              <c:strCache>
                <c:ptCount val="6"/>
                <c:pt idx="0">
                  <c:v>大学からの派遣</c:v>
                </c:pt>
                <c:pt idx="1">
                  <c:v>自分から応募</c:v>
                </c:pt>
                <c:pt idx="2">
                  <c:v>大学からの紹介</c:v>
                </c:pt>
                <c:pt idx="3">
                  <c:v>友人などからの紹介</c:v>
                </c:pt>
                <c:pt idx="4">
                  <c:v>医師の就業斡旋を行う
団体・業者等の紹介</c:v>
                </c:pt>
                <c:pt idx="5">
                  <c:v>その他</c:v>
                </c:pt>
              </c:strCache>
            </c:strRef>
          </c:cat>
          <c:val>
            <c:numRef>
              <c:f>'公表ベース（グラフ付き）'!$T$283:$T$288</c:f>
              <c:numCache>
                <c:formatCode>General</c:formatCode>
                <c:ptCount val="6"/>
                <c:pt idx="0">
                  <c:v>491</c:v>
                </c:pt>
                <c:pt idx="1">
                  <c:v>92</c:v>
                </c:pt>
                <c:pt idx="2">
                  <c:v>41</c:v>
                </c:pt>
                <c:pt idx="3">
                  <c:v>25</c:v>
                </c:pt>
                <c:pt idx="4">
                  <c:v>17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999-4CE1-84B3-F743A1BB28F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18810148731409"/>
          <c:y val="0.15138865334140925"/>
          <c:w val="0.57762379702537181"/>
          <c:h val="0.7997867958812841"/>
        </c:manualLayout>
      </c:layout>
      <c:pieChart>
        <c:varyColors val="1"/>
        <c:ser>
          <c:idx val="3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CB-44E2-8C01-B1A49E4878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CB-44E2-8C01-B1A49E4878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CB-44E2-8C01-B1A49E4878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CB-44E2-8C01-B1A49E4878F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CB-44E2-8C01-B1A49E4878F5}"/>
              </c:ext>
            </c:extLst>
          </c:dPt>
          <c:dLbls>
            <c:dLbl>
              <c:idx val="0"/>
              <c:layout>
                <c:manualLayout>
                  <c:x val="-0.12098543400896274"/>
                  <c:y val="0.167035966991559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CB-44E2-8C01-B1A49E4878F5}"/>
                </c:ext>
              </c:extLst>
            </c:dLbl>
            <c:dLbl>
              <c:idx val="1"/>
              <c:layout>
                <c:manualLayout>
                  <c:x val="-4.5908520016090179E-2"/>
                  <c:y val="-0.221680734574697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9CB-44E2-8C01-B1A49E4878F5}"/>
                </c:ext>
              </c:extLst>
            </c:dLbl>
            <c:dLbl>
              <c:idx val="2"/>
              <c:layout>
                <c:manualLayout>
                  <c:x val="0.15255775161424051"/>
                  <c:y val="0.167892355123034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9CB-44E2-8C01-B1A49E4878F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'公表ベース（グラフ付き）'!$S$479:$S$482</c:f>
              <c:strCache>
                <c:ptCount val="4"/>
                <c:pt idx="0">
                  <c:v>満足</c:v>
                </c:pt>
                <c:pt idx="1">
                  <c:v>どちらかと
いうと満足</c:v>
                </c:pt>
                <c:pt idx="2">
                  <c:v>どちらかと
いうと不満</c:v>
                </c:pt>
                <c:pt idx="3">
                  <c:v>不満</c:v>
                </c:pt>
              </c:strCache>
            </c:strRef>
          </c:cat>
          <c:val>
            <c:numRef>
              <c:f>'公表ベース（グラフ付き）'!$T$479:$T$482</c:f>
              <c:numCache>
                <c:formatCode>General</c:formatCode>
                <c:ptCount val="4"/>
                <c:pt idx="0">
                  <c:v>120</c:v>
                </c:pt>
                <c:pt idx="1">
                  <c:v>403</c:v>
                </c:pt>
                <c:pt idx="2">
                  <c:v>117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9CB-44E2-8C01-B1A49E4878F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18810148731409"/>
          <c:y val="0.15138865334140925"/>
          <c:w val="0.57762379702537181"/>
          <c:h val="0.7997867958812841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87-48BE-BBE8-67AACF1979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87-48BE-BBE8-67AACF1979E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87-48BE-BBE8-67AACF1979E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87-48BE-BBE8-67AACF1979E8}"/>
              </c:ext>
            </c:extLst>
          </c:dPt>
          <c:dLbls>
            <c:dLbl>
              <c:idx val="0"/>
              <c:layout>
                <c:manualLayout>
                  <c:x val="-0.11113330815663515"/>
                  <c:y val="0.184712009512952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87-48BE-BBE8-67AACF1979E8}"/>
                </c:ext>
              </c:extLst>
            </c:dLbl>
            <c:dLbl>
              <c:idx val="1"/>
              <c:layout>
                <c:manualLayout>
                  <c:x val="-7.3693015680490484E-2"/>
                  <c:y val="-0.209203080640349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87-48BE-BBE8-67AACF1979E8}"/>
                </c:ext>
              </c:extLst>
            </c:dLbl>
            <c:dLbl>
              <c:idx val="2"/>
              <c:layout>
                <c:manualLayout>
                  <c:x val="0.1661428355276835"/>
                  <c:y val="0.183822872022167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87-48BE-BBE8-67AACF1979E8}"/>
                </c:ext>
              </c:extLst>
            </c:dLbl>
            <c:dLbl>
              <c:idx val="3"/>
              <c:layout>
                <c:manualLayout>
                  <c:x val="1.5898223812646002E-2"/>
                  <c:y val="2.33530406373494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87-48BE-BBE8-67AACF1979E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'公表ベース（グラフ付き）'!$S$495:$S$498</c:f>
              <c:strCache>
                <c:ptCount val="4"/>
                <c:pt idx="0">
                  <c:v>満足</c:v>
                </c:pt>
                <c:pt idx="1">
                  <c:v>どちらかと
いうと満足</c:v>
                </c:pt>
                <c:pt idx="2">
                  <c:v>どちらかと
いうと不満</c:v>
                </c:pt>
                <c:pt idx="3">
                  <c:v>不満</c:v>
                </c:pt>
              </c:strCache>
            </c:strRef>
          </c:cat>
          <c:val>
            <c:numRef>
              <c:f>'公表ベース（グラフ付き）'!$T$495:$T$498</c:f>
              <c:numCache>
                <c:formatCode>General</c:formatCode>
                <c:ptCount val="4"/>
                <c:pt idx="0">
                  <c:v>120</c:v>
                </c:pt>
                <c:pt idx="1">
                  <c:v>417</c:v>
                </c:pt>
                <c:pt idx="2">
                  <c:v>137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87-48BE-BBE8-67AACF1979E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18810148731409"/>
          <c:y val="0.15138865334140925"/>
          <c:w val="0.57762379702537181"/>
          <c:h val="0.7997867958812841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70-41FB-86A4-92ADB949C1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870-41FB-86A4-92ADB949C1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870-41FB-86A4-92ADB949C1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870-41FB-86A4-92ADB949C1A7}"/>
              </c:ext>
            </c:extLst>
          </c:dPt>
          <c:dLbls>
            <c:dLbl>
              <c:idx val="0"/>
              <c:layout>
                <c:manualLayout>
                  <c:x val="-0.106910368688241"/>
                  <c:y val="0.1724524891584908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70-41FB-86A4-92ADB949C1A7}"/>
                </c:ext>
              </c:extLst>
            </c:dLbl>
            <c:dLbl>
              <c:idx val="1"/>
              <c:layout>
                <c:manualLayout>
                  <c:x val="-0.10603914953469816"/>
                  <c:y val="-0.241853426697094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70-41FB-86A4-92ADB949C1A7}"/>
                </c:ext>
              </c:extLst>
            </c:dLbl>
            <c:dLbl>
              <c:idx val="2"/>
              <c:layout>
                <c:manualLayout>
                  <c:x val="0.20399806723608613"/>
                  <c:y val="8.95108805190921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70-41FB-86A4-92ADB949C1A7}"/>
                </c:ext>
              </c:extLst>
            </c:dLbl>
            <c:dLbl>
              <c:idx val="3"/>
              <c:layout>
                <c:manualLayout>
                  <c:x val="5.1742745680481664E-2"/>
                  <c:y val="0.143860487494067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70-41FB-86A4-92ADB949C1A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'公表ベース（グラフ付き）'!$S$511:$S$514</c:f>
              <c:strCache>
                <c:ptCount val="4"/>
                <c:pt idx="0">
                  <c:v>満足</c:v>
                </c:pt>
                <c:pt idx="1">
                  <c:v>どちらかと
いうと満足</c:v>
                </c:pt>
                <c:pt idx="2">
                  <c:v>どちらかと
いうと不満</c:v>
                </c:pt>
                <c:pt idx="3">
                  <c:v>不満</c:v>
                </c:pt>
              </c:strCache>
            </c:strRef>
          </c:cat>
          <c:val>
            <c:numRef>
              <c:f>'公表ベース（グラフ付き）'!$T$511:$T$514</c:f>
              <c:numCache>
                <c:formatCode>General</c:formatCode>
                <c:ptCount val="4"/>
                <c:pt idx="0">
                  <c:v>130</c:v>
                </c:pt>
                <c:pt idx="1">
                  <c:v>342</c:v>
                </c:pt>
                <c:pt idx="2">
                  <c:v>164</c:v>
                </c:pt>
                <c:pt idx="3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70-41FB-86A4-92ADB949C1A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18810148731409"/>
          <c:y val="0.15138865334140925"/>
          <c:w val="0.57762379702537181"/>
          <c:h val="0.7997867958812841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B-4D5F-B608-F594FE7B89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B-4D5F-B608-F594FE7B89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B-4D5F-B608-F594FE7B89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B-4D5F-B608-F594FE7B89BF}"/>
              </c:ext>
            </c:extLst>
          </c:dPt>
          <c:dLbls>
            <c:dLbl>
              <c:idx val="0"/>
              <c:layout>
                <c:manualLayout>
                  <c:x val="-0.11582936104447938"/>
                  <c:y val="0.1649192933613901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DB-4D5F-B608-F594FE7B89BF}"/>
                </c:ext>
              </c:extLst>
            </c:dLbl>
            <c:dLbl>
              <c:idx val="1"/>
              <c:layout>
                <c:manualLayout>
                  <c:x val="-0.10296590737241237"/>
                  <c:y val="-0.230500162378772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ADB-4D5F-B608-F594FE7B89BF}"/>
                </c:ext>
              </c:extLst>
            </c:dLbl>
            <c:dLbl>
              <c:idx val="2"/>
              <c:layout>
                <c:manualLayout>
                  <c:x val="0.20262029672598153"/>
                  <c:y val="5.61570487178578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ADB-4D5F-B608-F594FE7B89BF}"/>
                </c:ext>
              </c:extLst>
            </c:dLbl>
            <c:dLbl>
              <c:idx val="3"/>
              <c:layout>
                <c:manualLayout>
                  <c:x val="6.3523999100010692E-2"/>
                  <c:y val="0.15782013893381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ADB-4D5F-B608-F594FE7B89B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'公表ベース（グラフ付き）'!$S$527:$S$530</c:f>
              <c:strCache>
                <c:ptCount val="4"/>
                <c:pt idx="0">
                  <c:v>満足</c:v>
                </c:pt>
                <c:pt idx="1">
                  <c:v>どちらかと
いうと満足</c:v>
                </c:pt>
                <c:pt idx="2">
                  <c:v>どちらかと
いうと不満</c:v>
                </c:pt>
                <c:pt idx="3">
                  <c:v>不満</c:v>
                </c:pt>
              </c:strCache>
            </c:strRef>
          </c:cat>
          <c:val>
            <c:numRef>
              <c:f>'公表ベース（グラフ付き）'!$T$527:$T$530</c:f>
              <c:numCache>
                <c:formatCode>General</c:formatCode>
                <c:ptCount val="4"/>
                <c:pt idx="0">
                  <c:v>146</c:v>
                </c:pt>
                <c:pt idx="1">
                  <c:v>329</c:v>
                </c:pt>
                <c:pt idx="2">
                  <c:v>156</c:v>
                </c:pt>
                <c:pt idx="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B-4D5F-B608-F594FE7B89B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18815209891384"/>
          <c:y val="0.22387684009706738"/>
          <c:w val="0.57762379702537181"/>
          <c:h val="0.7997867958812841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E1-4B75-8503-E3358EEA09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9E1-4B75-8503-E3358EEA09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9E1-4B75-8503-E3358EEA09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9E1-4B75-8503-E3358EEA09B1}"/>
              </c:ext>
            </c:extLst>
          </c:dPt>
          <c:dLbls>
            <c:dLbl>
              <c:idx val="0"/>
              <c:layout>
                <c:manualLayout>
                  <c:x val="-0.13336568515888139"/>
                  <c:y val="0.128644341325881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E1-4B75-8503-E3358EEA09B1}"/>
                </c:ext>
              </c:extLst>
            </c:dLbl>
            <c:dLbl>
              <c:idx val="1"/>
              <c:layout>
                <c:manualLayout>
                  <c:x val="0.13957942309768176"/>
                  <c:y val="-0.196819424427039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E1-4B75-8503-E3358EEA09B1}"/>
                </c:ext>
              </c:extLst>
            </c:dLbl>
            <c:dLbl>
              <c:idx val="2"/>
              <c:layout>
                <c:manualLayout>
                  <c:x val="0.12843373574185621"/>
                  <c:y val="0.178592808491849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9E1-4B75-8503-E3358EEA09B1}"/>
                </c:ext>
              </c:extLst>
            </c:dLbl>
            <c:dLbl>
              <c:idx val="3"/>
              <c:layout>
                <c:manualLayout>
                  <c:x val="9.8781647051885847E-3"/>
                  <c:y val="1.8932960900503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9E1-4B75-8503-E3358EEA09B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'公表ベース（グラフ付き）'!$S$543:$S$546</c:f>
              <c:strCache>
                <c:ptCount val="4"/>
                <c:pt idx="0">
                  <c:v>満足</c:v>
                </c:pt>
                <c:pt idx="1">
                  <c:v>どちらかと
いうと満足</c:v>
                </c:pt>
                <c:pt idx="2">
                  <c:v>どちらかと
いうと不満</c:v>
                </c:pt>
                <c:pt idx="3">
                  <c:v>不満</c:v>
                </c:pt>
              </c:strCache>
            </c:strRef>
          </c:cat>
          <c:val>
            <c:numRef>
              <c:f>'公表ベース（グラフ付き）'!$T$543:$T$546</c:f>
              <c:numCache>
                <c:formatCode>General</c:formatCode>
                <c:ptCount val="4"/>
                <c:pt idx="0">
                  <c:v>259</c:v>
                </c:pt>
                <c:pt idx="1">
                  <c:v>570</c:v>
                </c:pt>
                <c:pt idx="2">
                  <c:v>137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E1-4B75-8503-E3358EEA09B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18810148731409"/>
          <c:y val="0.15138865334140925"/>
          <c:w val="0.57762379702537181"/>
          <c:h val="0.7997867958812841"/>
        </c:manualLayout>
      </c:layout>
      <c:pieChart>
        <c:varyColors val="1"/>
        <c:ser>
          <c:idx val="3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AA-4CC9-9148-0354798F6A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AA-4CC9-9148-0354798F6A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8AA-4CC9-9148-0354798F6A7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8AA-4CC9-9148-0354798F6A7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8AA-4CC9-9148-0354798F6A7A}"/>
              </c:ext>
            </c:extLst>
          </c:dPt>
          <c:dLbls>
            <c:dLbl>
              <c:idx val="0"/>
              <c:layout>
                <c:manualLayout>
                  <c:x val="-0.1251145430570145"/>
                  <c:y val="0.165077248840886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AA-4CC9-9148-0354798F6A7A}"/>
                </c:ext>
              </c:extLst>
            </c:dLbl>
            <c:dLbl>
              <c:idx val="1"/>
              <c:layout>
                <c:manualLayout>
                  <c:x val="8.2276985202962921E-2"/>
                  <c:y val="-0.208050489602386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AA-4CC9-9148-0354798F6A7A}"/>
                </c:ext>
              </c:extLst>
            </c:dLbl>
            <c:dLbl>
              <c:idx val="2"/>
              <c:layout>
                <c:manualLayout>
                  <c:x val="0.14162705113506399"/>
                  <c:y val="0.177033034316797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AA-4CC9-9148-0354798F6A7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'公表ベース（グラフ付き）'!$S$559:$S$562</c:f>
              <c:strCache>
                <c:ptCount val="4"/>
                <c:pt idx="0">
                  <c:v>満足</c:v>
                </c:pt>
                <c:pt idx="1">
                  <c:v>どちらかと
いうと満足</c:v>
                </c:pt>
                <c:pt idx="2">
                  <c:v>どちらかと
いうと不満</c:v>
                </c:pt>
                <c:pt idx="3">
                  <c:v>不満</c:v>
                </c:pt>
              </c:strCache>
            </c:strRef>
          </c:cat>
          <c:val>
            <c:numRef>
              <c:f>'公表ベース（グラフ付き）'!$T$559:$T$562</c:f>
              <c:numCache>
                <c:formatCode>General</c:formatCode>
                <c:ptCount val="4"/>
                <c:pt idx="0">
                  <c:v>171</c:v>
                </c:pt>
                <c:pt idx="1">
                  <c:v>391</c:v>
                </c:pt>
                <c:pt idx="2">
                  <c:v>99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8AA-4CC9-9148-0354798F6A7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18810148731409"/>
          <c:y val="0.15138865334140925"/>
          <c:w val="0.57762379702537181"/>
          <c:h val="0.7997867958812841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56-421F-B207-5179B2AC4D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56-421F-B207-5179B2AC4D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56-421F-B207-5179B2AC4D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156-421F-B207-5179B2AC4D00}"/>
              </c:ext>
            </c:extLst>
          </c:dPt>
          <c:dLbls>
            <c:dLbl>
              <c:idx val="0"/>
              <c:layout>
                <c:manualLayout>
                  <c:x val="-0.12771449807196752"/>
                  <c:y val="0.159884115730430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56-421F-B207-5179B2AC4D00}"/>
                </c:ext>
              </c:extLst>
            </c:dLbl>
            <c:dLbl>
              <c:idx val="1"/>
              <c:layout>
                <c:manualLayout>
                  <c:x val="-2.6574940285441117E-2"/>
                  <c:y val="-0.217217804015927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56-421F-B207-5179B2AC4D00}"/>
                </c:ext>
              </c:extLst>
            </c:dLbl>
            <c:dLbl>
              <c:idx val="2"/>
              <c:layout>
                <c:manualLayout>
                  <c:x val="0.17846830670291466"/>
                  <c:y val="0.141849761488972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56-421F-B207-5179B2AC4D0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'公表ベース（グラフ付き）'!$S$575:$S$578</c:f>
              <c:strCache>
                <c:ptCount val="4"/>
                <c:pt idx="0">
                  <c:v>満足</c:v>
                </c:pt>
                <c:pt idx="1">
                  <c:v>どちらかと
いうと満足</c:v>
                </c:pt>
                <c:pt idx="2">
                  <c:v>どちらかと
いうと不満</c:v>
                </c:pt>
                <c:pt idx="3">
                  <c:v>不満</c:v>
                </c:pt>
              </c:strCache>
            </c:strRef>
          </c:cat>
          <c:val>
            <c:numRef>
              <c:f>'公表ベース（グラフ付き）'!$T$575:$T$578</c:f>
              <c:numCache>
                <c:formatCode>General</c:formatCode>
                <c:ptCount val="4"/>
                <c:pt idx="0">
                  <c:v>156</c:v>
                </c:pt>
                <c:pt idx="1">
                  <c:v>361</c:v>
                </c:pt>
                <c:pt idx="2">
                  <c:v>134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56-421F-B207-5179B2AC4D0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満足・どちらかというと満足の理由</a:t>
            </a:r>
          </a:p>
        </c:rich>
      </c:tx>
      <c:layout>
        <c:manualLayout>
          <c:xMode val="edge"/>
          <c:yMode val="edge"/>
          <c:x val="0.18231480269810491"/>
          <c:y val="0.110274314468331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118810148731409"/>
          <c:y val="0.15138865334140925"/>
          <c:w val="0.57762379702537181"/>
          <c:h val="0.7997867958812841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03-4269-AC51-8F0361FC1A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03-4269-AC51-8F0361FC1A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03-4269-AC51-8F0361FC1A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E03-4269-AC51-8F0361FC1A57}"/>
              </c:ext>
            </c:extLst>
          </c:dPt>
          <c:dLbls>
            <c:dLbl>
              <c:idx val="0"/>
              <c:layout>
                <c:manualLayout>
                  <c:x val="-0.19166938578835241"/>
                  <c:y val="0.1524802504937376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03-4269-AC51-8F0361FC1A57}"/>
                </c:ext>
              </c:extLst>
            </c:dLbl>
            <c:dLbl>
              <c:idx val="1"/>
              <c:layout>
                <c:manualLayout>
                  <c:x val="6.3243292464301992E-2"/>
                  <c:y val="-0.151700894977625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9384137908793"/>
                      <c:h val="0.241095535111622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E03-4269-AC51-8F0361FC1A57}"/>
                </c:ext>
              </c:extLst>
            </c:dLbl>
            <c:dLbl>
              <c:idx val="2"/>
              <c:layout>
                <c:manualLayout>
                  <c:x val="0.19351214404009626"/>
                  <c:y val="0.1494250143746406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03-4269-AC51-8F0361FC1A57}"/>
                </c:ext>
              </c:extLst>
            </c:dLbl>
            <c:dLbl>
              <c:idx val="3"/>
              <c:layout>
                <c:manualLayout>
                  <c:x val="8.9796464256513081E-2"/>
                  <c:y val="0.184518824529386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E03-4269-AC51-8F0361FC1A5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'公表ベース（グラフ付き）'!$S$591:$S$594</c:f>
              <c:strCache>
                <c:ptCount val="4"/>
                <c:pt idx="0">
                  <c:v>業務量全般</c:v>
                </c:pt>
                <c:pt idx="1">
                  <c:v>仕事のやりがい
（内容・症例数等）</c:v>
                </c:pt>
                <c:pt idx="2">
                  <c:v>職場の雰囲気
（人間関係）</c:v>
                </c:pt>
                <c:pt idx="3">
                  <c:v>給与等
（給与・手
当等）</c:v>
                </c:pt>
              </c:strCache>
            </c:strRef>
          </c:cat>
          <c:val>
            <c:numRef>
              <c:f>'公表ベース（グラフ付き）'!$T$591:$T$594</c:f>
              <c:numCache>
                <c:formatCode>General</c:formatCode>
                <c:ptCount val="4"/>
                <c:pt idx="0">
                  <c:v>166</c:v>
                </c:pt>
                <c:pt idx="1">
                  <c:v>248</c:v>
                </c:pt>
                <c:pt idx="2">
                  <c:v>91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03-4269-AC51-8F0361FC1A5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不満・どちらかというと不満の理由</a:t>
            </a:r>
          </a:p>
        </c:rich>
      </c:tx>
      <c:layout>
        <c:manualLayout>
          <c:xMode val="edge"/>
          <c:yMode val="edge"/>
          <c:x val="0.20581326563190611"/>
          <c:y val="0.110274314468331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118810148731409"/>
          <c:y val="0.15138865334140925"/>
          <c:w val="0.57762379702537181"/>
          <c:h val="0.7997867958812841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28-4A57-ADB2-7D5AEBFD36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28-4A57-ADB2-7D5AEBFD36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228-4A57-ADB2-7D5AEBFD36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228-4A57-ADB2-7D5AEBFD36FC}"/>
              </c:ext>
            </c:extLst>
          </c:dPt>
          <c:dLbls>
            <c:dLbl>
              <c:idx val="0"/>
              <c:layout>
                <c:manualLayout>
                  <c:x val="-0.24668087022272583"/>
                  <c:y val="1.0281617959551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228-4A57-ADB2-7D5AEBFD36FC}"/>
                </c:ext>
              </c:extLst>
            </c:dLbl>
            <c:dLbl>
              <c:idx val="1"/>
              <c:layout>
                <c:manualLayout>
                  <c:x val="0.17327201437493703"/>
                  <c:y val="-0.113006549836254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26833973738022"/>
                      <c:h val="0.241095535111622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228-4A57-ADB2-7D5AEBFD36FC}"/>
                </c:ext>
              </c:extLst>
            </c:dLbl>
            <c:dLbl>
              <c:idx val="2"/>
              <c:layout>
                <c:manualLayout>
                  <c:x val="0.21894707463951951"/>
                  <c:y val="3.38929026774330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228-4A57-ADB2-7D5AEBFD36FC}"/>
                </c:ext>
              </c:extLst>
            </c:dLbl>
            <c:dLbl>
              <c:idx val="3"/>
              <c:layout>
                <c:manualLayout>
                  <c:x val="0.12776977122317415"/>
                  <c:y val="0.22054698632534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228-4A57-ADB2-7D5AEBFD36F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'公表ベース（グラフ付き）'!$S$598:$S$601</c:f>
              <c:strCache>
                <c:ptCount val="4"/>
                <c:pt idx="0">
                  <c:v>業務量全般</c:v>
                </c:pt>
                <c:pt idx="1">
                  <c:v>仕事のやりがい
（内容・症例数等）</c:v>
                </c:pt>
                <c:pt idx="2">
                  <c:v>職場の雰囲気
（人間関係）</c:v>
                </c:pt>
                <c:pt idx="3">
                  <c:v>給与等
（給与・手
当等）</c:v>
                </c:pt>
              </c:strCache>
            </c:strRef>
          </c:cat>
          <c:val>
            <c:numRef>
              <c:f>'公表ベース（グラフ付き）'!$T$598:$T$601</c:f>
              <c:numCache>
                <c:formatCode>General</c:formatCode>
                <c:ptCount val="4"/>
                <c:pt idx="0">
                  <c:v>481</c:v>
                </c:pt>
                <c:pt idx="1">
                  <c:v>203</c:v>
                </c:pt>
                <c:pt idx="2">
                  <c:v>152</c:v>
                </c:pt>
                <c:pt idx="3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28-4A57-ADB2-7D5AEBFD36F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18810148731409"/>
          <c:y val="0.15138865334140925"/>
          <c:w val="0.57762379702537181"/>
          <c:h val="0.7997867958812841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69-4219-8151-51A63E7EF9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69-4219-8151-51A63E7EF98B}"/>
              </c:ext>
            </c:extLst>
          </c:dPt>
          <c:dLbls>
            <c:dLbl>
              <c:idx val="0"/>
              <c:layout>
                <c:manualLayout>
                  <c:x val="-0.18627398151529848"/>
                  <c:y val="-0.1825185063067486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69-4219-8151-51A63E7EF98B}"/>
                </c:ext>
              </c:extLst>
            </c:dLbl>
            <c:dLbl>
              <c:idx val="1"/>
              <c:layout>
                <c:manualLayout>
                  <c:x val="0.18528864776342638"/>
                  <c:y val="0.141305933307409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69-4219-8151-51A63E7EF98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'公表ベース（グラフ付き）'!$S$625:$S$626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'公表ベース（グラフ付き）'!$T$625:$T$626</c:f>
              <c:numCache>
                <c:formatCode>General</c:formatCode>
                <c:ptCount val="2"/>
                <c:pt idx="0">
                  <c:v>486</c:v>
                </c:pt>
                <c:pt idx="1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69-4219-8151-51A63E7EF98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18810148731409"/>
          <c:y val="0.15138865334140925"/>
          <c:w val="0.57762379702537181"/>
          <c:h val="0.79978679588128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A7-4190-AFE4-CEB8AA1922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BA7-4190-AFE4-CEB8AA1922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BA7-4190-AFE4-CEB8AA1922BD}"/>
              </c:ext>
            </c:extLst>
          </c:dPt>
          <c:dLbls>
            <c:dLbl>
              <c:idx val="0"/>
              <c:layout>
                <c:manualLayout>
                  <c:x val="-0.23216682542816425"/>
                  <c:y val="2.7980895594993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A7-4190-AFE4-CEB8AA1922BD}"/>
                </c:ext>
              </c:extLst>
            </c:dLbl>
            <c:dLbl>
              <c:idx val="1"/>
              <c:layout>
                <c:manualLayout>
                  <c:x val="0.23552616563661807"/>
                  <c:y val="-9.61108432874462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A7-4190-AFE4-CEB8AA1922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'公表ベース（グラフ付き）'!$S$307:$S$309</c:f>
              <c:strCache>
                <c:ptCount val="3"/>
                <c:pt idx="0">
                  <c:v>一人（完全）
主治医制</c:v>
                </c:pt>
                <c:pt idx="1">
                  <c:v>複数（チーム）
主治医制</c:v>
                </c:pt>
                <c:pt idx="2">
                  <c:v>その他</c:v>
                </c:pt>
              </c:strCache>
            </c:strRef>
          </c:cat>
          <c:val>
            <c:numRef>
              <c:f>'公表ベース（グラフ付き）'!$T$307:$T$309</c:f>
              <c:numCache>
                <c:formatCode>General</c:formatCode>
                <c:ptCount val="3"/>
                <c:pt idx="0">
                  <c:v>462</c:v>
                </c:pt>
                <c:pt idx="1">
                  <c:v>472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A7-4190-AFE4-CEB8AA1922B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38842015470393"/>
          <c:y val="0.1478127802390716"/>
          <c:w val="0.57762379702537181"/>
          <c:h val="0.79978679588128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9A-45DE-8CB0-16082582C0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9A-45DE-8CB0-16082582C0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9A-45DE-8CB0-16082582C0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9A-45DE-8CB0-16082582C01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9A-45DE-8CB0-16082582C01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9A-45DE-8CB0-16082582C01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9A-45DE-8CB0-16082582C01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D9A-45DE-8CB0-16082582C01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D9A-45DE-8CB0-16082582C010}"/>
              </c:ext>
            </c:extLst>
          </c:dPt>
          <c:dLbls>
            <c:dLbl>
              <c:idx val="0"/>
              <c:layout>
                <c:manualLayout>
                  <c:x val="-0.19509206770374066"/>
                  <c:y val="0.242057507821703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8096997948178"/>
                      <c:h val="0.175518124503048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9A-45DE-8CB0-16082582C010}"/>
                </c:ext>
              </c:extLst>
            </c:dLbl>
            <c:dLbl>
              <c:idx val="1"/>
              <c:layout>
                <c:manualLayout>
                  <c:x val="-0.19412125637562605"/>
                  <c:y val="-8.74665226587259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9A-45DE-8CB0-16082582C010}"/>
                </c:ext>
              </c:extLst>
            </c:dLbl>
            <c:dLbl>
              <c:idx val="2"/>
              <c:layout>
                <c:manualLayout>
                  <c:x val="-0.1096080001850275"/>
                  <c:y val="-5.926136990744599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13802818598607"/>
                      <c:h val="0.236306669339598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D9A-45DE-8CB0-16082582C010}"/>
                </c:ext>
              </c:extLst>
            </c:dLbl>
            <c:dLbl>
              <c:idx val="3"/>
              <c:layout>
                <c:manualLayout>
                  <c:x val="0.14037445912981486"/>
                  <c:y val="-0.170826228666289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D9A-45DE-8CB0-16082582C010}"/>
                </c:ext>
              </c:extLst>
            </c:dLbl>
            <c:dLbl>
              <c:idx val="4"/>
              <c:layout>
                <c:manualLayout>
                  <c:x val="1.4483455489709691E-3"/>
                  <c:y val="1.429530337397540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0229356362779"/>
                      <c:h val="0.201138567473876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D9A-45DE-8CB0-16082582C010}"/>
                </c:ext>
              </c:extLst>
            </c:dLbl>
            <c:dLbl>
              <c:idx val="5"/>
              <c:layout>
                <c:manualLayout>
                  <c:x val="-7.0685559944344035E-3"/>
                  <c:y val="3.748561234533968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80797371365556"/>
                      <c:h val="0.169439270019393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D9A-45DE-8CB0-16082582C010}"/>
                </c:ext>
              </c:extLst>
            </c:dLbl>
            <c:dLbl>
              <c:idx val="6"/>
              <c:layout>
                <c:manualLayout>
                  <c:x val="4.3011120502854999E-3"/>
                  <c:y val="7.80714686332234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23789755890025"/>
                      <c:h val="0.175518124503048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8D9A-45DE-8CB0-16082582C010}"/>
                </c:ext>
              </c:extLst>
            </c:dLbl>
            <c:dLbl>
              <c:idx val="7"/>
              <c:layout>
                <c:manualLayout>
                  <c:x val="2.7151620127649521E-2"/>
                  <c:y val="-1.791980980139968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83291025135948"/>
                      <c:h val="0.160910853979101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8D9A-45DE-8CB0-16082582C010}"/>
                </c:ext>
              </c:extLst>
            </c:dLbl>
            <c:dLbl>
              <c:idx val="8"/>
              <c:layout>
                <c:manualLayout>
                  <c:x val="5.6621234510506047E-2"/>
                  <c:y val="0.14730762213457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D9A-45DE-8CB0-16082582C01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'公表ベース（グラフ付き）'!$S$637:$S$645</c:f>
              <c:strCache>
                <c:ptCount val="9"/>
                <c:pt idx="0">
                  <c:v>希望する内容の
仕事ができないため</c:v>
                </c:pt>
                <c:pt idx="1">
                  <c:v>労働環境に不安があるため</c:v>
                </c:pt>
                <c:pt idx="2">
                  <c:v>子どもの教育
環境が整って
いないため</c:v>
                </c:pt>
                <c:pt idx="3">
                  <c:v>家族の理解が
得られないため</c:v>
                </c:pt>
                <c:pt idx="4">
                  <c:v>元の勤務地／希望
する勤務地に行ける
保証がないため</c:v>
                </c:pt>
                <c:pt idx="5">
                  <c:v>両親等親族の
介護のため</c:v>
                </c:pt>
                <c:pt idx="6">
                  <c:v>専門医等の資格取得
に影響するため</c:v>
                </c:pt>
                <c:pt idx="7">
                  <c:v>経済的理由（収入・
待遇）のため</c:v>
                </c:pt>
                <c:pt idx="8">
                  <c:v>その他</c:v>
                </c:pt>
              </c:strCache>
            </c:strRef>
          </c:cat>
          <c:val>
            <c:numRef>
              <c:f>'公表ベース（グラフ付き）'!$T$637:$T$645</c:f>
              <c:numCache>
                <c:formatCode>General</c:formatCode>
                <c:ptCount val="9"/>
                <c:pt idx="0">
                  <c:v>220</c:v>
                </c:pt>
                <c:pt idx="1">
                  <c:v>163</c:v>
                </c:pt>
                <c:pt idx="2">
                  <c:v>151</c:v>
                </c:pt>
                <c:pt idx="3">
                  <c:v>143</c:v>
                </c:pt>
                <c:pt idx="4">
                  <c:v>85</c:v>
                </c:pt>
                <c:pt idx="5">
                  <c:v>77</c:v>
                </c:pt>
                <c:pt idx="6">
                  <c:v>53</c:v>
                </c:pt>
                <c:pt idx="7">
                  <c:v>18</c:v>
                </c:pt>
                <c:pt idx="8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D9A-45DE-8CB0-16082582C01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18810148731409"/>
          <c:y val="0.15138865334140925"/>
          <c:w val="0.57762379702537181"/>
          <c:h val="0.7997867958812841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61-4A14-AB73-0DC89E432D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61-4A14-AB73-0DC89E432D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61-4A14-AB73-0DC89E432D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161-4A14-AB73-0DC89E432D7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161-4A14-AB73-0DC89E432D7B}"/>
              </c:ext>
            </c:extLst>
          </c:dPt>
          <c:dLbls>
            <c:dLbl>
              <c:idx val="1"/>
              <c:layout>
                <c:manualLayout>
                  <c:x val="-3.6862570036810642E-2"/>
                  <c:y val="0.131397796963234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61-4A14-AB73-0DC89E432D7B}"/>
                </c:ext>
              </c:extLst>
            </c:dLbl>
            <c:dLbl>
              <c:idx val="2"/>
              <c:layout>
                <c:manualLayout>
                  <c:x val="-0.16859263677619499"/>
                  <c:y val="7.41458554580861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161-4A14-AB73-0DC89E432D7B}"/>
                </c:ext>
              </c:extLst>
            </c:dLbl>
            <c:dLbl>
              <c:idx val="3"/>
              <c:layout>
                <c:manualLayout>
                  <c:x val="-5.3354108449057892E-2"/>
                  <c:y val="-0.20058130529122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161-4A14-AB73-0DC89E432D7B}"/>
                </c:ext>
              </c:extLst>
            </c:dLbl>
            <c:dLbl>
              <c:idx val="4"/>
              <c:layout>
                <c:manualLayout>
                  <c:x val="0.20062453980744507"/>
                  <c:y val="9.6554486683015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161-4A14-AB73-0DC89E432D7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'公表ベース（グラフ付き）'!$S$663:$S$667</c:f>
              <c:strCache>
                <c:ptCount val="5"/>
                <c:pt idx="0">
                  <c:v>半年</c:v>
                </c:pt>
                <c:pt idx="1">
                  <c:v>１年</c:v>
                </c:pt>
                <c:pt idx="2">
                  <c:v>２～４年</c:v>
                </c:pt>
                <c:pt idx="3">
                  <c:v>５～９年</c:v>
                </c:pt>
                <c:pt idx="4">
                  <c:v>１０年以上</c:v>
                </c:pt>
              </c:strCache>
            </c:strRef>
          </c:cat>
          <c:val>
            <c:numRef>
              <c:f>'公表ベース（グラフ付き）'!$T$663:$T$667</c:f>
              <c:numCache>
                <c:formatCode>General</c:formatCode>
                <c:ptCount val="5"/>
                <c:pt idx="0">
                  <c:v>3</c:v>
                </c:pt>
                <c:pt idx="1">
                  <c:v>24</c:v>
                </c:pt>
                <c:pt idx="2">
                  <c:v>130</c:v>
                </c:pt>
                <c:pt idx="3">
                  <c:v>127</c:v>
                </c:pt>
                <c:pt idx="4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161-4A14-AB73-0DC89E432D7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38842015470393"/>
          <c:y val="0.1478127802390716"/>
          <c:w val="0.57762379702537181"/>
          <c:h val="0.79978679588128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96-4A3A-8920-97E086F1BF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96-4A3A-8920-97E086F1BF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496-4A3A-8920-97E086F1BF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496-4A3A-8920-97E086F1BF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496-4A3A-8920-97E086F1BF5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496-4A3A-8920-97E086F1BF5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496-4A3A-8920-97E086F1BF5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496-4A3A-8920-97E086F1BF5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496-4A3A-8920-97E086F1BF55}"/>
              </c:ext>
            </c:extLst>
          </c:dPt>
          <c:dLbls>
            <c:dLbl>
              <c:idx val="0"/>
              <c:layout>
                <c:manualLayout>
                  <c:x val="-0.21643643863954948"/>
                  <c:y val="0.114029390572721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96-4A3A-8920-97E086F1BF55}"/>
                </c:ext>
              </c:extLst>
            </c:dLbl>
            <c:dLbl>
              <c:idx val="1"/>
              <c:layout>
                <c:manualLayout>
                  <c:x val="-0.13026296576605492"/>
                  <c:y val="-7.036246575683839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5713888735408"/>
                      <c:h val="0.18529569840723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496-4A3A-8920-97E086F1BF55}"/>
                </c:ext>
              </c:extLst>
            </c:dLbl>
            <c:dLbl>
              <c:idx val="2"/>
              <c:layout>
                <c:manualLayout>
                  <c:x val="0.13795436768055611"/>
                  <c:y val="-0.135879161914466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96-4A3A-8920-97E086F1BF55}"/>
                </c:ext>
              </c:extLst>
            </c:dLbl>
            <c:dLbl>
              <c:idx val="4"/>
              <c:layout>
                <c:manualLayout>
                  <c:x val="-1.0392619051947077E-2"/>
                  <c:y val="5.52078580277199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96-4A3A-8920-97E086F1BF55}"/>
                </c:ext>
              </c:extLst>
            </c:dLbl>
            <c:dLbl>
              <c:idx val="5"/>
              <c:layout>
                <c:manualLayout>
                  <c:x val="-4.557947436139944E-2"/>
                  <c:y val="5.54510931010208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96-4A3A-8920-97E086F1BF55}"/>
                </c:ext>
              </c:extLst>
            </c:dLbl>
            <c:dLbl>
              <c:idx val="6"/>
              <c:layout>
                <c:manualLayout>
                  <c:x val="-3.4144425800778304E-2"/>
                  <c:y val="1.1816281817618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96-4A3A-8920-97E086F1BF55}"/>
                </c:ext>
              </c:extLst>
            </c:dLbl>
            <c:dLbl>
              <c:idx val="7"/>
              <c:layout>
                <c:manualLayout>
                  <c:x val="-7.0533170657697067E-4"/>
                  <c:y val="-2.32889127990555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96-4A3A-8920-97E086F1BF55}"/>
                </c:ext>
              </c:extLst>
            </c:dLbl>
            <c:dLbl>
              <c:idx val="8"/>
              <c:layout>
                <c:manualLayout>
                  <c:x val="4.5149508184565458E-2"/>
                  <c:y val="-2.94244199688971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496-4A3A-8920-97E086F1BF5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'公表ベース（グラフ付き）'!$S$710:$S$718</c:f>
              <c:strCache>
                <c:ptCount val="9"/>
                <c:pt idx="0">
                  <c:v>家族の同意がある</c:v>
                </c:pt>
                <c:pt idx="1">
                  <c:v>単身赴任者への
配慮が充実している
（休日・帰省費用等）</c:v>
                </c:pt>
                <c:pt idx="2">
                  <c:v>子どもの教育環境が整備されている</c:v>
                </c:pt>
                <c:pt idx="3">
                  <c:v>現在の生活圏から
交通の便が良く
距離が近い</c:v>
                </c:pt>
                <c:pt idx="4">
                  <c:v>商業・娯楽施設が
充実している</c:v>
                </c:pt>
                <c:pt idx="5">
                  <c:v>配偶者の居住地・
勤務地である</c:v>
                </c:pt>
                <c:pt idx="6">
                  <c:v>特になし</c:v>
                </c:pt>
                <c:pt idx="7">
                  <c:v>出身地である</c:v>
                </c:pt>
                <c:pt idx="8">
                  <c:v>その他</c:v>
                </c:pt>
              </c:strCache>
            </c:strRef>
          </c:cat>
          <c:val>
            <c:numRef>
              <c:f>'公表ベース（グラフ付き）'!$T$710:$T$718</c:f>
              <c:numCache>
                <c:formatCode>General</c:formatCode>
                <c:ptCount val="9"/>
                <c:pt idx="0">
                  <c:v>319</c:v>
                </c:pt>
                <c:pt idx="1">
                  <c:v>128</c:v>
                </c:pt>
                <c:pt idx="2">
                  <c:v>115</c:v>
                </c:pt>
                <c:pt idx="3">
                  <c:v>108</c:v>
                </c:pt>
                <c:pt idx="4">
                  <c:v>51</c:v>
                </c:pt>
                <c:pt idx="5">
                  <c:v>46</c:v>
                </c:pt>
                <c:pt idx="6">
                  <c:v>44</c:v>
                </c:pt>
                <c:pt idx="7">
                  <c:v>25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496-4A3A-8920-97E086F1BF5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20411476502584"/>
          <c:y val="0.18456649435132072"/>
          <c:w val="0.57762379702537181"/>
          <c:h val="0.79978679588128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02-4EAD-A353-FCA7175982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02-4EAD-A353-FCA7175982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02-4EAD-A353-FCA7175982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C02-4EAD-A353-FCA7175982D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C02-4EAD-A353-FCA7175982D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C02-4EAD-A353-FCA7175982D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C02-4EAD-A353-FCA7175982DB}"/>
              </c:ext>
            </c:extLst>
          </c:dPt>
          <c:dLbls>
            <c:dLbl>
              <c:idx val="0"/>
              <c:layout>
                <c:manualLayout>
                  <c:x val="-0.21529203751488812"/>
                  <c:y val="-7.644876567261522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02-4EAD-A353-FCA7175982DB}"/>
                </c:ext>
              </c:extLst>
            </c:dLbl>
            <c:dLbl>
              <c:idx val="1"/>
              <c:layout>
                <c:manualLayout>
                  <c:x val="0.16323277288176377"/>
                  <c:y val="-0.18523895303760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02-4EAD-A353-FCA7175982DB}"/>
                </c:ext>
              </c:extLst>
            </c:dLbl>
            <c:dLbl>
              <c:idx val="2"/>
              <c:layout>
                <c:manualLayout>
                  <c:x val="0.21241320409081077"/>
                  <c:y val="7.12185314459940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C02-4EAD-A353-FCA7175982DB}"/>
                </c:ext>
              </c:extLst>
            </c:dLbl>
            <c:dLbl>
              <c:idx val="3"/>
              <c:layout>
                <c:manualLayout>
                  <c:x val="-1.0770410332822098E-3"/>
                  <c:y val="7.00381770265907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53401621577131"/>
                      <c:h val="0.124912621149772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C02-4EAD-A353-FCA7175982DB}"/>
                </c:ext>
              </c:extLst>
            </c:dLbl>
            <c:dLbl>
              <c:idx val="4"/>
              <c:layout>
                <c:manualLayout>
                  <c:x val="-4.093296248060925E-2"/>
                  <c:y val="4.13249014661230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C02-4EAD-A353-FCA7175982DB}"/>
                </c:ext>
              </c:extLst>
            </c:dLbl>
            <c:dLbl>
              <c:idx val="5"/>
              <c:layout>
                <c:manualLayout>
                  <c:x val="-1.9352158017408843E-2"/>
                  <c:y val="-2.266338365109812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932662241913141"/>
                      <c:h val="0.151642590839144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C02-4EAD-A353-FCA7175982DB}"/>
                </c:ext>
              </c:extLst>
            </c:dLbl>
            <c:dLbl>
              <c:idx val="6"/>
              <c:layout>
                <c:manualLayout>
                  <c:x val="1.6141567137929153E-2"/>
                  <c:y val="5.67433057342888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C02-4EAD-A353-FCA7175982D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'公表ベース（グラフ付き）'!$S$754:$S$760</c:f>
              <c:strCache>
                <c:ptCount val="7"/>
                <c:pt idx="0">
                  <c:v>自分と交代できる医師がいる</c:v>
                </c:pt>
                <c:pt idx="1">
                  <c:v>病院の施設・設備が整っている</c:v>
                </c:pt>
                <c:pt idx="2">
                  <c:v>他病院とのネットワーク・連携がある</c:v>
                </c:pt>
                <c:pt idx="3">
                  <c:v>地域の中核病院である</c:v>
                </c:pt>
                <c:pt idx="4">
                  <c:v>特になし</c:v>
                </c:pt>
                <c:pt idx="5">
                  <c:v>入院のない小規模の
診療所である</c:v>
                </c:pt>
                <c:pt idx="6">
                  <c:v>その他</c:v>
                </c:pt>
              </c:strCache>
            </c:strRef>
          </c:cat>
          <c:val>
            <c:numRef>
              <c:f>'公表ベース（グラフ付き）'!$T$754:$T$760</c:f>
              <c:numCache>
                <c:formatCode>General</c:formatCode>
                <c:ptCount val="7"/>
                <c:pt idx="0">
                  <c:v>502</c:v>
                </c:pt>
                <c:pt idx="1">
                  <c:v>218</c:v>
                </c:pt>
                <c:pt idx="2">
                  <c:v>128</c:v>
                </c:pt>
                <c:pt idx="3">
                  <c:v>77</c:v>
                </c:pt>
                <c:pt idx="4">
                  <c:v>33</c:v>
                </c:pt>
                <c:pt idx="5">
                  <c:v>20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C02-4EAD-A353-FCA7175982D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28417205352281"/>
          <c:y val="0.1244240625502338"/>
          <c:w val="0.57762379702537181"/>
          <c:h val="0.79978679588128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58-42FD-B527-A5B9FFC5C8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58-42FD-B527-A5B9FFC5C8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58-42FD-B527-A5B9FFC5C8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558-42FD-B527-A5B9FFC5C8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558-42FD-B527-A5B9FFC5C8C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558-42FD-B527-A5B9FFC5C8C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558-42FD-B527-A5B9FFC5C8C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558-42FD-B527-A5B9FFC5C8C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558-42FD-B527-A5B9FFC5C8C7}"/>
              </c:ext>
            </c:extLst>
          </c:dPt>
          <c:dLbls>
            <c:dLbl>
              <c:idx val="0"/>
              <c:layout>
                <c:manualLayout>
                  <c:x val="-0.19366926807497295"/>
                  <c:y val="0.148382113335597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558-42FD-B527-A5B9FFC5C8C7}"/>
                </c:ext>
              </c:extLst>
            </c:dLbl>
            <c:dLbl>
              <c:idx val="1"/>
              <c:layout>
                <c:manualLayout>
                  <c:x val="-0.17157525012776556"/>
                  <c:y val="-0.208960044878279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6590968726891"/>
                      <c:h val="0.157873815377156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558-42FD-B527-A5B9FFC5C8C7}"/>
                </c:ext>
              </c:extLst>
            </c:dLbl>
            <c:dLbl>
              <c:idx val="2"/>
              <c:layout>
                <c:manualLayout>
                  <c:x val="0.20586252525778292"/>
                  <c:y val="-0.20494730696870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762128283511782"/>
                      <c:h val="0.155367948819474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558-42FD-B527-A5B9FFC5C8C7}"/>
                </c:ext>
              </c:extLst>
            </c:dLbl>
            <c:dLbl>
              <c:idx val="3"/>
              <c:layout>
                <c:manualLayout>
                  <c:x val="0.18164812891203011"/>
                  <c:y val="4.16977087455530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558-42FD-B527-A5B9FFC5C8C7}"/>
                </c:ext>
              </c:extLst>
            </c:dLbl>
            <c:dLbl>
              <c:idx val="4"/>
              <c:layout>
                <c:manualLayout>
                  <c:x val="-2.19275108158874E-2"/>
                  <c:y val="6.6935948310131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558-42FD-B527-A5B9FFC5C8C7}"/>
                </c:ext>
              </c:extLst>
            </c:dLbl>
            <c:dLbl>
              <c:idx val="5"/>
              <c:layout>
                <c:manualLayout>
                  <c:x val="-3.7562616518099244E-2"/>
                  <c:y val="6.4924360236854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558-42FD-B527-A5B9FFC5C8C7}"/>
                </c:ext>
              </c:extLst>
            </c:dLbl>
            <c:dLbl>
              <c:idx val="6"/>
              <c:layout>
                <c:manualLayout>
                  <c:x val="-1.264858223545071E-2"/>
                  <c:y val="1.22525164594457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34596821004588"/>
                      <c:h val="0.105367498023248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D558-42FD-B527-A5B9FFC5C8C7}"/>
                </c:ext>
              </c:extLst>
            </c:dLbl>
            <c:dLbl>
              <c:idx val="8"/>
              <c:layout>
                <c:manualLayout>
                  <c:x val="5.6110505850872322E-2"/>
                  <c:y val="1.0944554518483011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558-42FD-B527-A5B9FFC5C8C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'公表ベース（グラフ付き）'!$S$802:$S$810</c:f>
              <c:strCache>
                <c:ptCount val="9"/>
                <c:pt idx="0">
                  <c:v>給与や手当が良い</c:v>
                </c:pt>
                <c:pt idx="1">
                  <c:v>医師の勤務環境改善に
取り組まれている</c:v>
                </c:pt>
                <c:pt idx="2">
                  <c:v>医師の勤務環境に対し
て地域の理解がある</c:v>
                </c:pt>
                <c:pt idx="3">
                  <c:v>居住環境が整備
されている</c:v>
                </c:pt>
                <c:pt idx="4">
                  <c:v>一定の期間である</c:v>
                </c:pt>
                <c:pt idx="5">
                  <c:v>定年退職後である</c:v>
                </c:pt>
                <c:pt idx="6">
                  <c:v>専門医取得後である</c:v>
                </c:pt>
                <c:pt idx="7">
                  <c:v>特になし</c:v>
                </c:pt>
                <c:pt idx="8">
                  <c:v>その他</c:v>
                </c:pt>
              </c:strCache>
            </c:strRef>
          </c:cat>
          <c:val>
            <c:numRef>
              <c:f>'公表ベース（グラフ付き）'!$T$802:$T$810</c:f>
              <c:numCache>
                <c:formatCode>General</c:formatCode>
                <c:ptCount val="9"/>
                <c:pt idx="0">
                  <c:v>289</c:v>
                </c:pt>
                <c:pt idx="1">
                  <c:v>241</c:v>
                </c:pt>
                <c:pt idx="2">
                  <c:v>192</c:v>
                </c:pt>
                <c:pt idx="3">
                  <c:v>98</c:v>
                </c:pt>
                <c:pt idx="4">
                  <c:v>77</c:v>
                </c:pt>
                <c:pt idx="5">
                  <c:v>34</c:v>
                </c:pt>
                <c:pt idx="6">
                  <c:v>28</c:v>
                </c:pt>
                <c:pt idx="7">
                  <c:v>23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558-42FD-B527-A5B9FFC5C8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28417205352281"/>
          <c:y val="0.1244240625502338"/>
          <c:w val="0.57762379702537181"/>
          <c:h val="0.79978679588128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51-4461-88EE-F45F499D43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51-4461-88EE-F45F499D43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51-4461-88EE-F45F499D43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51-4461-88EE-F45F499D43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51-4461-88EE-F45F499D43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651-4461-88EE-F45F499D43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651-4461-88EE-F45F499D438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651-4461-88EE-F45F499D4387}"/>
              </c:ext>
            </c:extLst>
          </c:dPt>
          <c:dLbls>
            <c:dLbl>
              <c:idx val="0"/>
              <c:layout>
                <c:manualLayout>
                  <c:x val="-0.17440590290529126"/>
                  <c:y val="0.173938963587519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51-4461-88EE-F45F499D4387}"/>
                </c:ext>
              </c:extLst>
            </c:dLbl>
            <c:dLbl>
              <c:idx val="1"/>
              <c:layout>
                <c:manualLayout>
                  <c:x val="-0.15495594668034512"/>
                  <c:y val="-0.214426185688574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09009610339882"/>
                      <c:h val="0.242190363161892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651-4461-88EE-F45F499D4387}"/>
                </c:ext>
              </c:extLst>
            </c:dLbl>
            <c:dLbl>
              <c:idx val="2"/>
              <c:layout>
                <c:manualLayout>
                  <c:x val="7.8199662875350157E-2"/>
                  <c:y val="-8.93933322932498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53892395676058"/>
                      <c:h val="0.20309778249118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651-4461-88EE-F45F499D4387}"/>
                </c:ext>
              </c:extLst>
            </c:dLbl>
            <c:dLbl>
              <c:idx val="3"/>
              <c:layout>
                <c:manualLayout>
                  <c:x val="0.14669659087695816"/>
                  <c:y val="-0.107657320736221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651-4461-88EE-F45F499D4387}"/>
                </c:ext>
              </c:extLst>
            </c:dLbl>
            <c:dLbl>
              <c:idx val="4"/>
              <c:layout>
                <c:manualLayout>
                  <c:x val="0.13329139237091128"/>
                  <c:y val="4.0125473003388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651-4461-88EE-F45F499D4387}"/>
                </c:ext>
              </c:extLst>
            </c:dLbl>
            <c:dLbl>
              <c:idx val="5"/>
              <c:layout>
                <c:manualLayout>
                  <c:x val="-1.0293126262889146E-2"/>
                  <c:y val="7.649848973040351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3503030933952"/>
                      <c:h val="0.160578451277132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651-4461-88EE-F45F499D4387}"/>
                </c:ext>
              </c:extLst>
            </c:dLbl>
            <c:dLbl>
              <c:idx val="6"/>
              <c:layout>
                <c:manualLayout>
                  <c:x val="-3.4310420876297078E-3"/>
                  <c:y val="2.751345246235375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215276908510408"/>
                      <c:h val="0.142002963974788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651-4461-88EE-F45F499D438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'公表ベース（グラフ付き）'!$S$856:$S$863</c:f>
              <c:strCache>
                <c:ptCount val="8"/>
                <c:pt idx="0">
                  <c:v>幅広い症例を
経験できた</c:v>
                </c:pt>
                <c:pt idx="1">
                  <c:v>患者、住民から必要と
される充実感がある
（患者との距離が近い）</c:v>
                </c:pt>
                <c:pt idx="2">
                  <c:v>診療に対する
裁量が大きい
（任される部分が多い）</c:v>
                </c:pt>
                <c:pt idx="3">
                  <c:v>給与が良い</c:v>
                </c:pt>
                <c:pt idx="4">
                  <c:v>特になし</c:v>
                </c:pt>
                <c:pt idx="5">
                  <c:v>環境が良い（地域、
自然、子どもの成長等）</c:v>
                </c:pt>
                <c:pt idx="6">
                  <c:v>地域（住民）からの
支援や理解がある</c:v>
                </c:pt>
                <c:pt idx="7">
                  <c:v>その他</c:v>
                </c:pt>
              </c:strCache>
            </c:strRef>
          </c:cat>
          <c:val>
            <c:numRef>
              <c:f>'公表ベース（グラフ付き）'!$T$856:$T$863</c:f>
              <c:numCache>
                <c:formatCode>General</c:formatCode>
                <c:ptCount val="8"/>
                <c:pt idx="0">
                  <c:v>236</c:v>
                </c:pt>
                <c:pt idx="1">
                  <c:v>155</c:v>
                </c:pt>
                <c:pt idx="2">
                  <c:v>130</c:v>
                </c:pt>
                <c:pt idx="3">
                  <c:v>109</c:v>
                </c:pt>
                <c:pt idx="4">
                  <c:v>95</c:v>
                </c:pt>
                <c:pt idx="5">
                  <c:v>68</c:v>
                </c:pt>
                <c:pt idx="6">
                  <c:v>52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651-4461-88EE-F45F499D438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18810148731409"/>
          <c:y val="0.15138865334140925"/>
          <c:w val="0.57762379702537181"/>
          <c:h val="0.79978679588128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63-4D4C-A300-DBC3396B0B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63-4D4C-A300-DBC3396B0B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D63-4D4C-A300-DBC3396B0B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D63-4D4C-A300-DBC3396B0B39}"/>
              </c:ext>
            </c:extLst>
          </c:dPt>
          <c:dLbls>
            <c:dLbl>
              <c:idx val="0"/>
              <c:layout>
                <c:manualLayout>
                  <c:x val="-1.6703767292246364E-2"/>
                  <c:y val="3.53686659879916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D63-4D4C-A300-DBC3396B0B39}"/>
                </c:ext>
              </c:extLst>
            </c:dLbl>
            <c:dLbl>
              <c:idx val="1"/>
              <c:layout>
                <c:manualLayout>
                  <c:x val="-0.21446618123514469"/>
                  <c:y val="-0.127406950994915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D63-4D4C-A300-DBC3396B0B39}"/>
                </c:ext>
              </c:extLst>
            </c:dLbl>
            <c:dLbl>
              <c:idx val="2"/>
              <c:layout>
                <c:manualLayout>
                  <c:x val="0.21606697173591333"/>
                  <c:y val="-1.32386050486546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D63-4D4C-A300-DBC3396B0B39}"/>
                </c:ext>
              </c:extLst>
            </c:dLbl>
            <c:dLbl>
              <c:idx val="3"/>
              <c:layout>
                <c:manualLayout>
                  <c:x val="2.6487478538866852E-2"/>
                  <c:y val="8.986765836328507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D63-4D4C-A300-DBC3396B0B3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'公表ベース（グラフ付き）'!$S$336:$S$339</c:f>
              <c:strCache>
                <c:ptCount val="4"/>
                <c:pt idx="0">
                  <c:v>週40時間未満</c:v>
                </c:pt>
                <c:pt idx="1">
                  <c:v>週40～60時間</c:v>
                </c:pt>
                <c:pt idx="2">
                  <c:v>週60～80時間</c:v>
                </c:pt>
                <c:pt idx="3">
                  <c:v>週80時間以上</c:v>
                </c:pt>
              </c:strCache>
            </c:strRef>
          </c:cat>
          <c:val>
            <c:numRef>
              <c:f>'公表ベース（グラフ付き）'!$T$336:$T$339</c:f>
              <c:numCache>
                <c:formatCode>General</c:formatCode>
                <c:ptCount val="4"/>
                <c:pt idx="0">
                  <c:v>45</c:v>
                </c:pt>
                <c:pt idx="1">
                  <c:v>347</c:v>
                </c:pt>
                <c:pt idx="2">
                  <c:v>247</c:v>
                </c:pt>
                <c:pt idx="3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63-4D4C-A300-DBC3396B0B3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18810148731409"/>
          <c:y val="0.15138865334140925"/>
          <c:w val="0.57762379702537181"/>
          <c:h val="0.79978679588128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3B-4667-805C-3FAD4C7178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3B-4667-805C-3FAD4C7178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3B-4667-805C-3FAD4C7178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3B-4667-805C-3FAD4C7178E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3B-4667-805C-3FAD4C7178E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F3B-4667-805C-3FAD4C7178E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F3B-4667-805C-3FAD4C7178E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F3B-4667-805C-3FAD4C7178E3}"/>
              </c:ext>
            </c:extLst>
          </c:dPt>
          <c:dLbls>
            <c:dLbl>
              <c:idx val="0"/>
              <c:layout>
                <c:manualLayout>
                  <c:x val="-0.12433692808863284"/>
                  <c:y val="0.17058807795239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3B-4667-805C-3FAD4C7178E3}"/>
                </c:ext>
              </c:extLst>
            </c:dLbl>
            <c:dLbl>
              <c:idx val="1"/>
              <c:layout>
                <c:manualLayout>
                  <c:x val="-0.21360356418948137"/>
                  <c:y val="-0.109713640542226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F3B-4667-805C-3FAD4C7178E3}"/>
                </c:ext>
              </c:extLst>
            </c:dLbl>
            <c:dLbl>
              <c:idx val="2"/>
              <c:layout>
                <c:manualLayout>
                  <c:x val="2.9619949230163138E-2"/>
                  <c:y val="-5.777728974238770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0229356362779"/>
                      <c:h val="0.185941483618200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F3B-4667-805C-3FAD4C7178E3}"/>
                </c:ext>
              </c:extLst>
            </c:dLbl>
            <c:dLbl>
              <c:idx val="3"/>
              <c:layout>
                <c:manualLayout>
                  <c:x val="0.18767988920117679"/>
                  <c:y val="-0.12806142488501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F3B-4667-805C-3FAD4C7178E3}"/>
                </c:ext>
              </c:extLst>
            </c:dLbl>
            <c:dLbl>
              <c:idx val="4"/>
              <c:layout>
                <c:manualLayout>
                  <c:x val="0.17090108200275164"/>
                  <c:y val="7.6914283622705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F3B-4667-805C-3FAD4C7178E3}"/>
                </c:ext>
              </c:extLst>
            </c:dLbl>
            <c:dLbl>
              <c:idx val="5"/>
              <c:layout>
                <c:manualLayout>
                  <c:x val="-3.9246918621521763E-2"/>
                  <c:y val="6.957193195848132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68129012370993"/>
                      <c:h val="0.109723495102987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2F3B-4667-805C-3FAD4C7178E3}"/>
                </c:ext>
              </c:extLst>
            </c:dLbl>
            <c:dLbl>
              <c:idx val="6"/>
              <c:layout>
                <c:manualLayout>
                  <c:x val="-8.8427404205994251E-3"/>
                  <c:y val="3.845756414967104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04892578123101"/>
                      <c:h val="0.14798453115519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2F3B-4667-805C-3FAD4C7178E3}"/>
                </c:ext>
              </c:extLst>
            </c:dLbl>
            <c:dLbl>
              <c:idx val="7"/>
              <c:layout>
                <c:manualLayout>
                  <c:x val="6.9967412225148155E-3"/>
                  <c:y val="-1.08200261568198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F3B-4667-805C-3FAD4C7178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'公表ベース（グラフ付き）'!$S$357:$S$364</c:f>
              <c:strCache>
                <c:ptCount val="8"/>
                <c:pt idx="0">
                  <c:v>緊急対応</c:v>
                </c:pt>
                <c:pt idx="1">
                  <c:v>土日祝日の当番（回診）</c:v>
                </c:pt>
                <c:pt idx="2">
                  <c:v>記録・報告書作成
や書類の整理</c:v>
                </c:pt>
                <c:pt idx="3">
                  <c:v>手術や外来対応等の延長</c:v>
                </c:pt>
                <c:pt idx="4">
                  <c:v>カンファレンス
への参加</c:v>
                </c:pt>
                <c:pt idx="5">
                  <c:v>勤務開始前の準備</c:v>
                </c:pt>
                <c:pt idx="6">
                  <c:v>他職種・他機関との
連絡調整</c:v>
                </c:pt>
                <c:pt idx="7">
                  <c:v>その他</c:v>
                </c:pt>
              </c:strCache>
            </c:strRef>
          </c:cat>
          <c:val>
            <c:numRef>
              <c:f>'公表ベース（グラフ付き）'!$T$357:$T$364</c:f>
              <c:numCache>
                <c:formatCode>0.0%</c:formatCode>
                <c:ptCount val="8"/>
                <c:pt idx="0">
                  <c:v>0.216</c:v>
                </c:pt>
                <c:pt idx="1">
                  <c:v>0.21</c:v>
                </c:pt>
                <c:pt idx="2">
                  <c:v>0.17</c:v>
                </c:pt>
                <c:pt idx="3">
                  <c:v>0.14000000000000001</c:v>
                </c:pt>
                <c:pt idx="4">
                  <c:v>0.11600000000000001</c:v>
                </c:pt>
                <c:pt idx="5">
                  <c:v>7.8E-2</c:v>
                </c:pt>
                <c:pt idx="6">
                  <c:v>4.4999999999999998E-2</c:v>
                </c:pt>
                <c:pt idx="7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3B-4667-805C-3FAD4C7178E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18810148731409"/>
          <c:y val="0.15138865334140925"/>
          <c:w val="0.57762379702537181"/>
          <c:h val="0.79978679588128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49-4DDC-B2C9-5225CBFB08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49-4DDC-B2C9-5225CBFB08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49-4DDC-B2C9-5225CBFB08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49-4DDC-B2C9-5225CBFB0834}"/>
              </c:ext>
            </c:extLst>
          </c:dPt>
          <c:dLbls>
            <c:dLbl>
              <c:idx val="0"/>
              <c:layout>
                <c:manualLayout>
                  <c:x val="-0.18779534771664699"/>
                  <c:y val="-0.171823375019299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49-4DDC-B2C9-5225CBFB0834}"/>
                </c:ext>
              </c:extLst>
            </c:dLbl>
            <c:dLbl>
              <c:idx val="1"/>
              <c:layout>
                <c:manualLayout>
                  <c:x val="0.16271721382256402"/>
                  <c:y val="-1.0436621892851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49-4DDC-B2C9-5225CBFB0834}"/>
                </c:ext>
              </c:extLst>
            </c:dLbl>
            <c:dLbl>
              <c:idx val="2"/>
              <c:layout>
                <c:manualLayout>
                  <c:x val="9.3766604664511921E-2"/>
                  <c:y val="0.153625443878338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49-4DDC-B2C9-5225CBFB0834}"/>
                </c:ext>
              </c:extLst>
            </c:dLbl>
            <c:dLbl>
              <c:idx val="3"/>
              <c:layout>
                <c:manualLayout>
                  <c:x val="-6.370145335088831E-2"/>
                  <c:y val="1.233256137100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49-4DDC-B2C9-5225CBFB083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'公表ベース（グラフ付き）'!$S$382:$S$385</c:f>
              <c:strCache>
                <c:ptCount val="4"/>
                <c:pt idx="0">
                  <c:v>１～４回</c:v>
                </c:pt>
                <c:pt idx="1">
                  <c:v>なし</c:v>
                </c:pt>
                <c:pt idx="2">
                  <c:v>５～８回</c:v>
                </c:pt>
                <c:pt idx="3">
                  <c:v>９回以上</c:v>
                </c:pt>
              </c:strCache>
            </c:strRef>
          </c:cat>
          <c:val>
            <c:numRef>
              <c:f>'公表ベース（グラフ付き）'!$T$382:$T$385</c:f>
              <c:numCache>
                <c:formatCode>General</c:formatCode>
                <c:ptCount val="4"/>
                <c:pt idx="0">
                  <c:v>640</c:v>
                </c:pt>
                <c:pt idx="1">
                  <c:v>224</c:v>
                </c:pt>
                <c:pt idx="2">
                  <c:v>109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49-4DDC-B2C9-5225CBFB083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18810148731409"/>
          <c:y val="0.15138865334140925"/>
          <c:w val="0.57762379702537181"/>
          <c:h val="0.79978679588128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C8-48B6-9958-5F4CA03489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C8-48B6-9958-5F4CA03489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C8-48B6-9958-5F4CA03489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C8-48B6-9958-5F4CA03489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9C8-48B6-9958-5F4CA034896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9C8-48B6-9958-5F4CA034896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9C8-48B6-9958-5F4CA0348966}"/>
              </c:ext>
            </c:extLst>
          </c:dPt>
          <c:dLbls>
            <c:dLbl>
              <c:idx val="0"/>
              <c:layout>
                <c:manualLayout>
                  <c:x val="-0.10621361518039069"/>
                  <c:y val="0.146745098039215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C8-48B6-9958-5F4CA0348966}"/>
                </c:ext>
              </c:extLst>
            </c:dLbl>
            <c:dLbl>
              <c:idx val="1"/>
              <c:layout>
                <c:manualLayout>
                  <c:x val="-0.18170319683353253"/>
                  <c:y val="-3.19144665740311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C8-48B6-9958-5F4CA0348966}"/>
                </c:ext>
              </c:extLst>
            </c:dLbl>
            <c:dLbl>
              <c:idx val="2"/>
              <c:layout>
                <c:manualLayout>
                  <c:x val="3.4016391292077072E-3"/>
                  <c:y val="-0.171823375019299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C8-48B6-9958-5F4CA0348966}"/>
                </c:ext>
              </c:extLst>
            </c:dLbl>
            <c:dLbl>
              <c:idx val="3"/>
              <c:layout>
                <c:manualLayout>
                  <c:x val="0.18189586512626332"/>
                  <c:y val="-5.18604292110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9C8-48B6-9958-5F4CA0348966}"/>
                </c:ext>
              </c:extLst>
            </c:dLbl>
            <c:dLbl>
              <c:idx val="5"/>
              <c:layout>
                <c:manualLayout>
                  <c:x val="-1.3939647940616909E-3"/>
                  <c:y val="1.866450517214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9C8-48B6-9958-5F4CA0348966}"/>
                </c:ext>
              </c:extLst>
            </c:dLbl>
            <c:dLbl>
              <c:idx val="6"/>
              <c:layout>
                <c:manualLayout>
                  <c:x val="3.2064384290769646E-2"/>
                  <c:y val="-9.526632700324224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9C8-48B6-9958-5F4CA034896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'公表ベース（グラフ付き）'!$S$398:$S$404</c:f>
              <c:strCache>
                <c:ptCount val="7"/>
                <c:pt idx="0">
                  <c:v>なし</c:v>
                </c:pt>
                <c:pt idx="1">
                  <c:v>１～４回</c:v>
                </c:pt>
                <c:pt idx="2">
                  <c:v>５～８回</c:v>
                </c:pt>
                <c:pt idx="3">
                  <c:v>９～12回</c:v>
                </c:pt>
                <c:pt idx="4">
                  <c:v>13～16回</c:v>
                </c:pt>
                <c:pt idx="5">
                  <c:v>17～20回</c:v>
                </c:pt>
                <c:pt idx="6">
                  <c:v>ほぼ毎日</c:v>
                </c:pt>
              </c:strCache>
            </c:strRef>
          </c:cat>
          <c:val>
            <c:numRef>
              <c:f>'公表ベース（グラフ付き）'!$T$398:$T$404</c:f>
              <c:numCache>
                <c:formatCode>General</c:formatCode>
                <c:ptCount val="7"/>
                <c:pt idx="0">
                  <c:v>155</c:v>
                </c:pt>
                <c:pt idx="1">
                  <c:v>216</c:v>
                </c:pt>
                <c:pt idx="2">
                  <c:v>256</c:v>
                </c:pt>
                <c:pt idx="3">
                  <c:v>177</c:v>
                </c:pt>
                <c:pt idx="4">
                  <c:v>92</c:v>
                </c:pt>
                <c:pt idx="5">
                  <c:v>35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9C8-48B6-9958-5F4CA034896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18810148731409"/>
          <c:y val="0.15138865334140925"/>
          <c:w val="0.57762379702537181"/>
          <c:h val="0.79978679588128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01-422C-B8E0-E562A03AF8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01-422C-B8E0-E562A03AF8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401-422C-B8E0-E562A03AF8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401-422C-B8E0-E562A03AF83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401-422C-B8E0-E562A03AF83F}"/>
              </c:ext>
            </c:extLst>
          </c:dPt>
          <c:dLbls>
            <c:dLbl>
              <c:idx val="0"/>
              <c:layout>
                <c:manualLayout>
                  <c:x val="-6.7143816328826031E-2"/>
                  <c:y val="0.167782924193299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01-422C-B8E0-E562A03AF83F}"/>
                </c:ext>
              </c:extLst>
            </c:dLbl>
            <c:dLbl>
              <c:idx val="1"/>
              <c:layout>
                <c:manualLayout>
                  <c:x val="-0.17838551499470362"/>
                  <c:y val="6.78008337193145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01-422C-B8E0-E562A03AF83F}"/>
                </c:ext>
              </c:extLst>
            </c:dLbl>
            <c:dLbl>
              <c:idx val="2"/>
              <c:layout>
                <c:manualLayout>
                  <c:x val="0.15403288159900311"/>
                  <c:y val="-0.238490041685965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401-422C-B8E0-E562A03AF83F}"/>
                </c:ext>
              </c:extLst>
            </c:dLbl>
            <c:dLbl>
              <c:idx val="3"/>
              <c:layout>
                <c:manualLayout>
                  <c:x val="0.10966156770619329"/>
                  <c:y val="0.177184190211517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401-422C-B8E0-E562A03AF83F}"/>
                </c:ext>
              </c:extLst>
            </c:dLbl>
            <c:dLbl>
              <c:idx val="4"/>
              <c:layout>
                <c:manualLayout>
                  <c:x val="-8.3076651409102198E-3"/>
                  <c:y val="5.467963563378107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401-422C-B8E0-E562A03AF83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'公表ベース（グラフ付き）'!$S$444:$S$448</c:f>
              <c:strCache>
                <c:ptCount val="5"/>
                <c:pt idx="0">
                  <c:v>なし</c:v>
                </c:pt>
                <c:pt idx="1">
                  <c:v>１～３回</c:v>
                </c:pt>
                <c:pt idx="2">
                  <c:v>４～７回</c:v>
                </c:pt>
                <c:pt idx="3">
                  <c:v>７～10回</c:v>
                </c:pt>
                <c:pt idx="4">
                  <c:v>11回以上</c:v>
                </c:pt>
              </c:strCache>
            </c:strRef>
          </c:cat>
          <c:val>
            <c:numRef>
              <c:f>'公表ベース（グラフ付き）'!$T$444:$T$448</c:f>
              <c:numCache>
                <c:formatCode>General</c:formatCode>
                <c:ptCount val="5"/>
                <c:pt idx="0">
                  <c:v>72</c:v>
                </c:pt>
                <c:pt idx="1">
                  <c:v>139</c:v>
                </c:pt>
                <c:pt idx="2">
                  <c:v>388</c:v>
                </c:pt>
                <c:pt idx="3">
                  <c:v>82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01-422C-B8E0-E562A03AF83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38842015470393"/>
          <c:y val="0.1478127802390716"/>
          <c:w val="0.57762379702537181"/>
          <c:h val="0.79978679588128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2D-404F-9FEA-089602CA6A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2D-404F-9FEA-089602CA6A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A2D-404F-9FEA-089602CA6A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A2D-404F-9FEA-089602CA6A4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A2D-404F-9FEA-089602CA6A4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A2D-404F-9FEA-089602CA6A4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A2D-404F-9FEA-089602CA6A4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A2D-404F-9FEA-089602CA6A4C}"/>
              </c:ext>
            </c:extLst>
          </c:dPt>
          <c:dLbls>
            <c:dLbl>
              <c:idx val="0"/>
              <c:layout>
                <c:manualLayout>
                  <c:x val="-0.20951323189602078"/>
                  <c:y val="-0.248160505454499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76800835577989"/>
                      <c:h val="0.162287722202747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A2D-404F-9FEA-089602CA6A4C}"/>
                </c:ext>
              </c:extLst>
            </c:dLbl>
            <c:dLbl>
              <c:idx val="1"/>
              <c:layout>
                <c:manualLayout>
                  <c:x val="-1.2030674916975851E-4"/>
                  <c:y val="0.2252288017839569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8107946056708"/>
                      <c:h val="0.232730938111950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A2D-404F-9FEA-089602CA6A4C}"/>
                </c:ext>
              </c:extLst>
            </c:dLbl>
            <c:dLbl>
              <c:idx val="2"/>
              <c:layout>
                <c:manualLayout>
                  <c:x val="-3.9555168224402602E-2"/>
                  <c:y val="0.159581941376625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00242615371544"/>
                      <c:h val="0.175518173921735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A2D-404F-9FEA-089602CA6A4C}"/>
                </c:ext>
              </c:extLst>
            </c:dLbl>
            <c:dLbl>
              <c:idx val="3"/>
              <c:layout>
                <c:manualLayout>
                  <c:x val="-6.5410818394921383E-2"/>
                  <c:y val="0.1153222934096921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398453037900899"/>
                      <c:h val="0.164486697046869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A2D-404F-9FEA-089602CA6A4C}"/>
                </c:ext>
              </c:extLst>
            </c:dLbl>
            <c:dLbl>
              <c:idx val="4"/>
              <c:layout>
                <c:manualLayout>
                  <c:x val="-0.1272474185067542"/>
                  <c:y val="-6.708984966163661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A2D-404F-9FEA-089602CA6A4C}"/>
                </c:ext>
              </c:extLst>
            </c:dLbl>
            <c:dLbl>
              <c:idx val="5"/>
              <c:layout>
                <c:manualLayout>
                  <c:x val="-6.310234761420444E-2"/>
                  <c:y val="-4.44879922177125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A2D-404F-9FEA-089602CA6A4C}"/>
                </c:ext>
              </c:extLst>
            </c:dLbl>
            <c:dLbl>
              <c:idx val="6"/>
              <c:layout>
                <c:manualLayout>
                  <c:x val="1.1703184008492608E-2"/>
                  <c:y val="-4.04628264851175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A2D-404F-9FEA-089602CA6A4C}"/>
                </c:ext>
              </c:extLst>
            </c:dLbl>
            <c:dLbl>
              <c:idx val="7"/>
              <c:layout>
                <c:manualLayout>
                  <c:x val="7.5247984473238161E-2"/>
                  <c:y val="-7.40133824935136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A2D-404F-9FEA-089602CA6A4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'公表ベース（グラフ付き）'!$S$420:$S$427</c:f>
              <c:strCache>
                <c:ptCount val="8"/>
                <c:pt idx="0">
                  <c:v>通常業務で、業務内容の軽減はない</c:v>
                </c:pt>
                <c:pt idx="1">
                  <c:v>通常業務であるが、
業務内容は軽減
される</c:v>
                </c:pt>
                <c:pt idx="2">
                  <c:v>短時間勤務で、業務
内容の軽減はない</c:v>
                </c:pt>
                <c:pt idx="3">
                  <c:v>短時間勤務で、業務
内容も軽減される</c:v>
                </c:pt>
                <c:pt idx="4">
                  <c:v>勤務なし（休み）</c:v>
                </c:pt>
                <c:pt idx="5">
                  <c:v>日によって異なる</c:v>
                </c:pt>
                <c:pt idx="6">
                  <c:v>わからない</c:v>
                </c:pt>
                <c:pt idx="7">
                  <c:v>その他</c:v>
                </c:pt>
              </c:strCache>
            </c:strRef>
          </c:cat>
          <c:val>
            <c:numRef>
              <c:f>'公表ベース（グラフ付き）'!$T$420:$T$427</c:f>
              <c:numCache>
                <c:formatCode>General</c:formatCode>
                <c:ptCount val="8"/>
                <c:pt idx="0">
                  <c:v>761</c:v>
                </c:pt>
                <c:pt idx="1">
                  <c:v>49</c:v>
                </c:pt>
                <c:pt idx="2">
                  <c:v>67</c:v>
                </c:pt>
                <c:pt idx="3">
                  <c:v>45</c:v>
                </c:pt>
                <c:pt idx="4">
                  <c:v>17</c:v>
                </c:pt>
                <c:pt idx="5">
                  <c:v>43</c:v>
                </c:pt>
                <c:pt idx="6">
                  <c:v>2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A2D-404F-9FEA-089602CA6A4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18810148731409"/>
          <c:y val="0.15138865334140925"/>
          <c:w val="0.57762379702537181"/>
          <c:h val="0.79978679588128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B5-48F5-80A5-5ADDDD9552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B5-48F5-80A5-5ADDDD9552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B5-48F5-80A5-5ADDDD9552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B5-48F5-80A5-5ADDDD9552B7}"/>
              </c:ext>
            </c:extLst>
          </c:dPt>
          <c:dLbls>
            <c:dLbl>
              <c:idx val="0"/>
              <c:layout>
                <c:manualLayout>
                  <c:x val="-0.113483352010835"/>
                  <c:y val="0.164527388373163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B5-48F5-80A5-5ADDDD9552B7}"/>
                </c:ext>
              </c:extLst>
            </c:dLbl>
            <c:dLbl>
              <c:idx val="1"/>
              <c:layout>
                <c:manualLayout>
                  <c:x val="-1.2399974905310602E-2"/>
                  <c:y val="-0.210243122531948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EB5-48F5-80A5-5ADDDD9552B7}"/>
                </c:ext>
              </c:extLst>
            </c:dLbl>
            <c:dLbl>
              <c:idx val="2"/>
              <c:layout>
                <c:manualLayout>
                  <c:x val="0.17184941710203089"/>
                  <c:y val="0.1750683309306434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935127767642859"/>
                      <c:h val="0.183001792683989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EB5-48F5-80A5-5ADDDD9552B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'公表ベース（グラフ付き）'!$S$462:$S$465</c:f>
              <c:strCache>
                <c:ptCount val="4"/>
                <c:pt idx="0">
                  <c:v>満足</c:v>
                </c:pt>
                <c:pt idx="1">
                  <c:v>どちらかと
いうと満足</c:v>
                </c:pt>
                <c:pt idx="2">
                  <c:v>どちらかと
いうと不満</c:v>
                </c:pt>
                <c:pt idx="3">
                  <c:v>不満</c:v>
                </c:pt>
              </c:strCache>
            </c:strRef>
          </c:cat>
          <c:val>
            <c:numRef>
              <c:f>'公表ベース（グラフ付き）'!$T$462:$T$465</c:f>
              <c:numCache>
                <c:formatCode>General</c:formatCode>
                <c:ptCount val="4"/>
                <c:pt idx="0">
                  <c:v>137</c:v>
                </c:pt>
                <c:pt idx="1">
                  <c:v>409</c:v>
                </c:pt>
                <c:pt idx="2">
                  <c:v>119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B5-48F5-80A5-5ADDDD9552B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280</xdr:row>
      <xdr:rowOff>180975</xdr:rowOff>
    </xdr:from>
    <xdr:to>
      <xdr:col>11</xdr:col>
      <xdr:colOff>581025</xdr:colOff>
      <xdr:row>302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38100</xdr:colOff>
      <xdr:row>298</xdr:row>
      <xdr:rowOff>103909</xdr:rowOff>
    </xdr:from>
    <xdr:to>
      <xdr:col>15</xdr:col>
      <xdr:colOff>346364</xdr:colOff>
      <xdr:row>317</xdr:row>
      <xdr:rowOff>95251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295275</xdr:colOff>
      <xdr:row>332</xdr:row>
      <xdr:rowOff>43006</xdr:rowOff>
    </xdr:from>
    <xdr:to>
      <xdr:col>10</xdr:col>
      <xdr:colOff>462642</xdr:colOff>
      <xdr:row>352</xdr:row>
      <xdr:rowOff>102054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58590</xdr:colOff>
      <xdr:row>352</xdr:row>
      <xdr:rowOff>135539</xdr:rowOff>
    </xdr:from>
    <xdr:to>
      <xdr:col>18</xdr:col>
      <xdr:colOff>49065</xdr:colOff>
      <xdr:row>375</xdr:row>
      <xdr:rowOff>43281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571500</xdr:colOff>
      <xdr:row>375</xdr:row>
      <xdr:rowOff>32950</xdr:rowOff>
    </xdr:from>
    <xdr:to>
      <xdr:col>15</xdr:col>
      <xdr:colOff>382681</xdr:colOff>
      <xdr:row>394</xdr:row>
      <xdr:rowOff>21744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627529</xdr:colOff>
      <xdr:row>394</xdr:row>
      <xdr:rowOff>32953</xdr:rowOff>
    </xdr:from>
    <xdr:to>
      <xdr:col>15</xdr:col>
      <xdr:colOff>438710</xdr:colOff>
      <xdr:row>414</xdr:row>
      <xdr:rowOff>88982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78441</xdr:colOff>
      <xdr:row>438</xdr:row>
      <xdr:rowOff>112059</xdr:rowOff>
    </xdr:from>
    <xdr:to>
      <xdr:col>15</xdr:col>
      <xdr:colOff>302559</xdr:colOff>
      <xdr:row>456</xdr:row>
      <xdr:rowOff>145676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172571</xdr:colOff>
      <xdr:row>416</xdr:row>
      <xdr:rowOff>122091</xdr:rowOff>
    </xdr:from>
    <xdr:to>
      <xdr:col>18</xdr:col>
      <xdr:colOff>163046</xdr:colOff>
      <xdr:row>437</xdr:row>
      <xdr:rowOff>121349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194578</xdr:colOff>
      <xdr:row>455</xdr:row>
      <xdr:rowOff>23432</xdr:rowOff>
    </xdr:from>
    <xdr:to>
      <xdr:col>15</xdr:col>
      <xdr:colOff>348330</xdr:colOff>
      <xdr:row>473</xdr:row>
      <xdr:rowOff>28954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190501</xdr:colOff>
      <xdr:row>471</xdr:row>
      <xdr:rowOff>69273</xdr:rowOff>
    </xdr:from>
    <xdr:to>
      <xdr:col>15</xdr:col>
      <xdr:colOff>344253</xdr:colOff>
      <xdr:row>489</xdr:row>
      <xdr:rowOff>74795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190501</xdr:colOff>
      <xdr:row>488</xdr:row>
      <xdr:rowOff>17318</xdr:rowOff>
    </xdr:from>
    <xdr:to>
      <xdr:col>15</xdr:col>
      <xdr:colOff>344253</xdr:colOff>
      <xdr:row>506</xdr:row>
      <xdr:rowOff>22839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162360</xdr:colOff>
      <xdr:row>504</xdr:row>
      <xdr:rowOff>19483</xdr:rowOff>
    </xdr:from>
    <xdr:to>
      <xdr:col>15</xdr:col>
      <xdr:colOff>318222</xdr:colOff>
      <xdr:row>522</xdr:row>
      <xdr:rowOff>47623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238745</xdr:colOff>
      <xdr:row>519</xdr:row>
      <xdr:rowOff>158958</xdr:rowOff>
    </xdr:from>
    <xdr:to>
      <xdr:col>15</xdr:col>
      <xdr:colOff>394607</xdr:colOff>
      <xdr:row>538</xdr:row>
      <xdr:rowOff>10207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194500</xdr:colOff>
      <xdr:row>534</xdr:row>
      <xdr:rowOff>167287</xdr:rowOff>
    </xdr:from>
    <xdr:to>
      <xdr:col>15</xdr:col>
      <xdr:colOff>454271</xdr:colOff>
      <xdr:row>553</xdr:row>
      <xdr:rowOff>167287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266540</xdr:colOff>
      <xdr:row>551</xdr:row>
      <xdr:rowOff>78444</xdr:rowOff>
    </xdr:from>
    <xdr:to>
      <xdr:col>15</xdr:col>
      <xdr:colOff>526311</xdr:colOff>
      <xdr:row>570</xdr:row>
      <xdr:rowOff>67239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312164</xdr:colOff>
      <xdr:row>567</xdr:row>
      <xdr:rowOff>56029</xdr:rowOff>
    </xdr:from>
    <xdr:to>
      <xdr:col>15</xdr:col>
      <xdr:colOff>571935</xdr:colOff>
      <xdr:row>587</xdr:row>
      <xdr:rowOff>145677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58955</xdr:colOff>
      <xdr:row>597</xdr:row>
      <xdr:rowOff>156848</xdr:rowOff>
    </xdr:from>
    <xdr:to>
      <xdr:col>10</xdr:col>
      <xdr:colOff>11502</xdr:colOff>
      <xdr:row>618</xdr:row>
      <xdr:rowOff>55410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352132</xdr:colOff>
      <xdr:row>598</xdr:row>
      <xdr:rowOff>818</xdr:rowOff>
    </xdr:from>
    <xdr:to>
      <xdr:col>15</xdr:col>
      <xdr:colOff>611757</xdr:colOff>
      <xdr:row>618</xdr:row>
      <xdr:rowOff>63251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107256</xdr:colOff>
      <xdr:row>616</xdr:row>
      <xdr:rowOff>123932</xdr:rowOff>
    </xdr:from>
    <xdr:to>
      <xdr:col>13</xdr:col>
      <xdr:colOff>540416</xdr:colOff>
      <xdr:row>632</xdr:row>
      <xdr:rowOff>56696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10</xdr:col>
      <xdr:colOff>179295</xdr:colOff>
      <xdr:row>631</xdr:row>
      <xdr:rowOff>89647</xdr:rowOff>
    </xdr:from>
    <xdr:to>
      <xdr:col>18</xdr:col>
      <xdr:colOff>169770</xdr:colOff>
      <xdr:row>654</xdr:row>
      <xdr:rowOff>66626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258535</xdr:colOff>
      <xdr:row>656</xdr:row>
      <xdr:rowOff>129001</xdr:rowOff>
    </xdr:from>
    <xdr:to>
      <xdr:col>15</xdr:col>
      <xdr:colOff>521774</xdr:colOff>
      <xdr:row>677</xdr:row>
      <xdr:rowOff>11820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629512</xdr:colOff>
      <xdr:row>703</xdr:row>
      <xdr:rowOff>9761</xdr:rowOff>
    </xdr:from>
    <xdr:to>
      <xdr:col>13</xdr:col>
      <xdr:colOff>130584</xdr:colOff>
      <xdr:row>725</xdr:row>
      <xdr:rowOff>111814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520722</xdr:colOff>
      <xdr:row>747</xdr:row>
      <xdr:rowOff>137080</xdr:rowOff>
    </xdr:from>
    <xdr:to>
      <xdr:col>13</xdr:col>
      <xdr:colOff>21794</xdr:colOff>
      <xdr:row>770</xdr:row>
      <xdr:rowOff>101319</xdr:rowOff>
    </xdr:to>
    <xdr:graphicFrame macro="">
      <xdr:nvGraphicFramePr>
        <xdr:cNvPr id="2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605118</xdr:colOff>
      <xdr:row>798</xdr:row>
      <xdr:rowOff>89646</xdr:rowOff>
    </xdr:from>
    <xdr:to>
      <xdr:col>13</xdr:col>
      <xdr:colOff>106190</xdr:colOff>
      <xdr:row>821</xdr:row>
      <xdr:rowOff>24594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</xdr:col>
      <xdr:colOff>636494</xdr:colOff>
      <xdr:row>853</xdr:row>
      <xdr:rowOff>33618</xdr:rowOff>
    </xdr:from>
    <xdr:to>
      <xdr:col>13</xdr:col>
      <xdr:colOff>137566</xdr:colOff>
      <xdr:row>875</xdr:row>
      <xdr:rowOff>136654</xdr:rowOff>
    </xdr:to>
    <xdr:graphicFrame macro="">
      <xdr:nvGraphicFramePr>
        <xdr:cNvPr id="31" name="グラフ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11&#21508;&#31278;&#12450;&#12531;&#12465;&#12540;&#12488;&#35519;&#26619;\&#9675;H27&#21220;&#21209;&#21307;&#12450;&#12531;&#12465;&#12540;&#12488;&#35519;&#26619;\88%20%20&#21220;&#21209;&#21307;&#12450;&#12531;&#12465;&#12540;&#12488;&#38598;&#35336;\&#12304;&#21442;&#32771;&#12305;&#9733;H25&#21220;&#21209;&#21307;&#65393;&#65437;&#65401;&#65392;&#65412;&#38598;&#35336;&#34920;&#97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H25集計表"/>
      <sheetName val="★男女別"/>
      <sheetName val="★年齢階層別"/>
      <sheetName val="★Ｈ２５入力表"/>
      <sheetName val="手持ち用（問１５）"/>
      <sheetName val="Ｈ２３入力表"/>
      <sheetName val="H23病院"/>
    </sheetNames>
    <sheetDataSet>
      <sheetData sheetId="0"/>
      <sheetData sheetId="1"/>
      <sheetData sheetId="2"/>
      <sheetData sheetId="3">
        <row r="780">
          <cell r="AA780">
            <v>6</v>
          </cell>
          <cell r="BM780">
            <v>332</v>
          </cell>
        </row>
        <row r="792">
          <cell r="CR792">
            <v>87</v>
          </cell>
        </row>
        <row r="796">
          <cell r="CN796">
            <v>221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E1159"/>
  <sheetViews>
    <sheetView showGridLines="0" tabSelected="1" view="pageBreakPreview" zoomScale="93" zoomScaleNormal="100" zoomScaleSheetLayoutView="93" workbookViewId="0">
      <selection activeCell="M10" sqref="M10"/>
    </sheetView>
  </sheetViews>
  <sheetFormatPr defaultRowHeight="13.5" x14ac:dyDescent="0.15"/>
  <cols>
    <col min="1" max="1" width="1.25" style="1" customWidth="1"/>
    <col min="2" max="2" width="4.625" style="2" customWidth="1"/>
    <col min="3" max="4" width="2.625" style="2" customWidth="1"/>
    <col min="5" max="5" width="10.625" style="2" customWidth="1"/>
    <col min="6" max="18" width="8.625" style="2" customWidth="1"/>
    <col min="19" max="19" width="5.875" style="1" customWidth="1"/>
    <col min="20" max="20" width="5.875" style="6" customWidth="1"/>
    <col min="21" max="21" width="5.875" style="1" customWidth="1"/>
    <col min="22" max="22" width="27" style="1" customWidth="1"/>
    <col min="23" max="23" width="3.5" style="1" bestFit="1" customWidth="1"/>
    <col min="24" max="27" width="9.5" style="1" bestFit="1" customWidth="1"/>
    <col min="28" max="28" width="8.5" style="1" bestFit="1" customWidth="1"/>
    <col min="29" max="29" width="3.125" style="1" customWidth="1"/>
    <col min="30" max="36" width="9.5" style="1" bestFit="1" customWidth="1"/>
    <col min="37" max="38" width="8.5" style="1" bestFit="1" customWidth="1"/>
    <col min="39" max="39" width="4.5" style="7" bestFit="1" customWidth="1"/>
    <col min="40" max="40" width="9.125" style="1" bestFit="1" customWidth="1"/>
    <col min="41" max="42" width="9" style="1"/>
    <col min="43" max="43" width="9.125" style="1" bestFit="1" customWidth="1"/>
    <col min="44" max="16384" width="9" style="1"/>
  </cols>
  <sheetData>
    <row r="1" spans="1:40" ht="20.25" customHeight="1" x14ac:dyDescent="0.15">
      <c r="A1" s="481" t="s">
        <v>390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</row>
    <row r="2" spans="1:40" x14ac:dyDescent="0.15">
      <c r="R2" s="8" t="s">
        <v>447</v>
      </c>
    </row>
    <row r="3" spans="1:40" x14ac:dyDescent="0.15">
      <c r="R3" s="8"/>
    </row>
    <row r="4" spans="1:40" x14ac:dyDescent="0.15">
      <c r="B4" s="4" t="s">
        <v>391</v>
      </c>
      <c r="R4" s="8"/>
    </row>
    <row r="5" spans="1:40" x14ac:dyDescent="0.15">
      <c r="B5" s="1" t="s">
        <v>392</v>
      </c>
      <c r="R5" s="8"/>
    </row>
    <row r="6" spans="1:40" x14ac:dyDescent="0.15">
      <c r="B6" s="1"/>
      <c r="R6" s="8"/>
    </row>
    <row r="7" spans="1:40" x14ac:dyDescent="0.15">
      <c r="B7" s="4" t="s">
        <v>393</v>
      </c>
      <c r="R7" s="8"/>
    </row>
    <row r="8" spans="1:40" x14ac:dyDescent="0.15">
      <c r="B8" s="1" t="s">
        <v>394</v>
      </c>
      <c r="R8" s="8"/>
    </row>
    <row r="9" spans="1:40" x14ac:dyDescent="0.15">
      <c r="B9" s="1"/>
      <c r="R9" s="8"/>
    </row>
    <row r="10" spans="1:40" x14ac:dyDescent="0.15">
      <c r="B10" s="1"/>
      <c r="C10" s="387" t="s">
        <v>395</v>
      </c>
      <c r="D10" s="482"/>
      <c r="E10" s="482"/>
      <c r="F10" s="482"/>
      <c r="G10" s="482"/>
      <c r="H10" s="482"/>
      <c r="I10" s="482"/>
      <c r="J10" s="482"/>
      <c r="K10" s="482"/>
      <c r="L10" s="483"/>
      <c r="M10" s="9">
        <v>46</v>
      </c>
      <c r="S10" s="8"/>
      <c r="T10" s="10"/>
      <c r="U10" s="8"/>
      <c r="AM10" s="1"/>
      <c r="AN10" s="7"/>
    </row>
    <row r="11" spans="1:40" x14ac:dyDescent="0.15">
      <c r="B11" s="1"/>
      <c r="C11" s="391" t="s">
        <v>448</v>
      </c>
      <c r="D11" s="484"/>
      <c r="E11" s="484"/>
      <c r="F11" s="484"/>
      <c r="G11" s="484"/>
      <c r="H11" s="484"/>
      <c r="I11" s="484"/>
      <c r="J11" s="484"/>
      <c r="K11" s="484"/>
      <c r="L11" s="485"/>
      <c r="M11" s="9">
        <v>5</v>
      </c>
      <c r="S11" s="8"/>
      <c r="T11" s="10"/>
      <c r="U11" s="8"/>
      <c r="AM11" s="1"/>
      <c r="AN11" s="7"/>
    </row>
    <row r="12" spans="1:40" x14ac:dyDescent="0.15">
      <c r="B12" s="1"/>
      <c r="C12" s="387" t="s">
        <v>396</v>
      </c>
      <c r="D12" s="482"/>
      <c r="E12" s="482"/>
      <c r="F12" s="482"/>
      <c r="G12" s="482"/>
      <c r="H12" s="482"/>
      <c r="I12" s="482"/>
      <c r="J12" s="482"/>
      <c r="K12" s="482"/>
      <c r="L12" s="483"/>
      <c r="M12" s="9">
        <v>25</v>
      </c>
      <c r="S12" s="8"/>
      <c r="T12" s="10"/>
      <c r="U12" s="8"/>
      <c r="AM12" s="1"/>
      <c r="AN12" s="7"/>
    </row>
    <row r="13" spans="1:40" x14ac:dyDescent="0.15">
      <c r="B13" s="1"/>
      <c r="R13" s="8"/>
    </row>
    <row r="14" spans="1:40" x14ac:dyDescent="0.15">
      <c r="B14" s="4" t="s">
        <v>397</v>
      </c>
      <c r="R14" s="8"/>
    </row>
    <row r="15" spans="1:40" x14ac:dyDescent="0.15">
      <c r="B15" s="1" t="s">
        <v>398</v>
      </c>
      <c r="R15" s="8"/>
    </row>
    <row r="16" spans="1:40" x14ac:dyDescent="0.15">
      <c r="B16" s="1" t="s">
        <v>399</v>
      </c>
      <c r="R16" s="8"/>
    </row>
    <row r="17" spans="2:22" x14ac:dyDescent="0.15">
      <c r="B17" s="1"/>
      <c r="R17" s="8"/>
    </row>
    <row r="18" spans="2:22" x14ac:dyDescent="0.15">
      <c r="B18" s="4" t="s">
        <v>400</v>
      </c>
      <c r="R18" s="8"/>
    </row>
    <row r="19" spans="2:22" x14ac:dyDescent="0.15">
      <c r="B19" s="1" t="s">
        <v>401</v>
      </c>
      <c r="R19" s="8"/>
    </row>
    <row r="20" spans="2:22" x14ac:dyDescent="0.15">
      <c r="B20" s="1"/>
      <c r="R20" s="8"/>
    </row>
    <row r="21" spans="2:22" x14ac:dyDescent="0.15">
      <c r="R21" s="8"/>
    </row>
    <row r="22" spans="2:22" ht="14.25" thickBot="1" x14ac:dyDescent="0.2">
      <c r="B22" s="3" t="s">
        <v>403</v>
      </c>
      <c r="F22" s="11"/>
    </row>
    <row r="23" spans="2:22" x14ac:dyDescent="0.15">
      <c r="D23" s="486"/>
      <c r="E23" s="487"/>
      <c r="F23" s="415" t="s">
        <v>248</v>
      </c>
      <c r="G23" s="425"/>
      <c r="H23" s="425"/>
      <c r="I23" s="426"/>
      <c r="J23" s="339" t="s">
        <v>10</v>
      </c>
      <c r="K23" s="421"/>
      <c r="L23" s="421"/>
      <c r="M23" s="422"/>
      <c r="N23" s="339" t="s">
        <v>11</v>
      </c>
      <c r="O23" s="421"/>
      <c r="P23" s="421"/>
      <c r="Q23" s="422"/>
      <c r="R23" s="12"/>
      <c r="S23" s="2"/>
      <c r="T23" s="13"/>
      <c r="U23" s="2"/>
      <c r="V23" s="2"/>
    </row>
    <row r="24" spans="2:22" x14ac:dyDescent="0.15">
      <c r="D24" s="488"/>
      <c r="E24" s="489"/>
      <c r="F24" s="14"/>
      <c r="G24" s="15" t="s">
        <v>12</v>
      </c>
      <c r="H24" s="16" t="s">
        <v>13</v>
      </c>
      <c r="I24" s="17" t="s">
        <v>14</v>
      </c>
      <c r="J24" s="18"/>
      <c r="K24" s="15" t="s">
        <v>12</v>
      </c>
      <c r="L24" s="16" t="s">
        <v>13</v>
      </c>
      <c r="M24" s="16" t="s">
        <v>14</v>
      </c>
      <c r="N24" s="18"/>
      <c r="O24" s="15" t="s">
        <v>12</v>
      </c>
      <c r="P24" s="16" t="s">
        <v>13</v>
      </c>
      <c r="Q24" s="16" t="s">
        <v>14</v>
      </c>
      <c r="R24" s="19"/>
      <c r="S24" s="2"/>
      <c r="T24" s="13"/>
      <c r="U24" s="2"/>
      <c r="V24" s="2"/>
    </row>
    <row r="25" spans="2:22" x14ac:dyDescent="0.15">
      <c r="D25" s="475" t="s">
        <v>15</v>
      </c>
      <c r="E25" s="476"/>
      <c r="F25" s="20">
        <f>SUM(G25:I25)</f>
        <v>1779</v>
      </c>
      <c r="G25" s="21">
        <v>126</v>
      </c>
      <c r="H25" s="21">
        <v>612</v>
      </c>
      <c r="I25" s="22">
        <v>1041</v>
      </c>
      <c r="J25" s="23">
        <f>SUM(K25:M25)</f>
        <v>1663</v>
      </c>
      <c r="K25" s="21">
        <v>136</v>
      </c>
      <c r="L25" s="21">
        <v>547</v>
      </c>
      <c r="M25" s="21">
        <v>980</v>
      </c>
      <c r="N25" s="23">
        <f>SUM(O25:Q25)</f>
        <v>1690</v>
      </c>
      <c r="O25" s="21">
        <v>142</v>
      </c>
      <c r="P25" s="21">
        <v>555</v>
      </c>
      <c r="Q25" s="21">
        <v>993</v>
      </c>
      <c r="R25" s="8"/>
      <c r="S25" s="2"/>
      <c r="T25" s="13"/>
      <c r="U25" s="2"/>
      <c r="V25" s="2"/>
    </row>
    <row r="26" spans="2:22" x14ac:dyDescent="0.15">
      <c r="D26" s="331" t="s">
        <v>16</v>
      </c>
      <c r="E26" s="476"/>
      <c r="F26" s="24">
        <f>SUM(G26:I26)</f>
        <v>711</v>
      </c>
      <c r="G26" s="21">
        <v>76</v>
      </c>
      <c r="H26" s="21">
        <v>218</v>
      </c>
      <c r="I26" s="22">
        <v>417</v>
      </c>
      <c r="J26" s="25">
        <f>SUM(K26:M26)</f>
        <v>787</v>
      </c>
      <c r="K26" s="21">
        <v>66</v>
      </c>
      <c r="L26" s="21">
        <v>256</v>
      </c>
      <c r="M26" s="21">
        <v>465</v>
      </c>
      <c r="N26" s="25">
        <f>SUM(O26:Q26)</f>
        <v>757</v>
      </c>
      <c r="O26" s="21">
        <v>66</v>
      </c>
      <c r="P26" s="21">
        <v>263</v>
      </c>
      <c r="Q26" s="21">
        <v>428</v>
      </c>
      <c r="R26" s="8"/>
      <c r="S26" s="2"/>
      <c r="T26" s="13"/>
      <c r="U26" s="2"/>
      <c r="V26" s="2"/>
    </row>
    <row r="27" spans="2:22" x14ac:dyDescent="0.15">
      <c r="D27" s="477" t="s">
        <v>378</v>
      </c>
      <c r="E27" s="26" t="s">
        <v>379</v>
      </c>
      <c r="F27" s="27">
        <f t="shared" ref="F27:F31" si="0">G27+H27+I27</f>
        <v>67</v>
      </c>
      <c r="G27" s="28">
        <v>67</v>
      </c>
      <c r="H27" s="28">
        <v>0</v>
      </c>
      <c r="I27" s="29">
        <v>0</v>
      </c>
      <c r="J27" s="30">
        <f t="shared" ref="J27:J32" si="1">K27+L27+M27</f>
        <v>83</v>
      </c>
      <c r="K27" s="28">
        <v>51</v>
      </c>
      <c r="L27" s="28">
        <v>9</v>
      </c>
      <c r="M27" s="28">
        <v>23</v>
      </c>
      <c r="N27" s="31">
        <v>54</v>
      </c>
      <c r="O27" s="28">
        <v>53</v>
      </c>
      <c r="P27" s="28">
        <v>0</v>
      </c>
      <c r="Q27" s="28">
        <f t="shared" ref="Q27:Q32" si="2">N27-O27-P27</f>
        <v>1</v>
      </c>
      <c r="R27" s="8"/>
      <c r="S27" s="2"/>
      <c r="T27" s="13"/>
      <c r="U27" s="2"/>
      <c r="V27" s="2"/>
    </row>
    <row r="28" spans="2:22" x14ac:dyDescent="0.15">
      <c r="D28" s="478"/>
      <c r="E28" s="32" t="s">
        <v>380</v>
      </c>
      <c r="F28" s="27">
        <f t="shared" si="0"/>
        <v>82</v>
      </c>
      <c r="G28" s="28">
        <v>9</v>
      </c>
      <c r="H28" s="28">
        <v>0</v>
      </c>
      <c r="I28" s="29">
        <v>73</v>
      </c>
      <c r="J28" s="30">
        <f t="shared" si="1"/>
        <v>70</v>
      </c>
      <c r="K28" s="28">
        <v>10</v>
      </c>
      <c r="L28" s="28">
        <v>0</v>
      </c>
      <c r="M28" s="28">
        <v>60</v>
      </c>
      <c r="N28" s="31">
        <v>66</v>
      </c>
      <c r="O28" s="28">
        <v>7</v>
      </c>
      <c r="P28" s="28">
        <v>0</v>
      </c>
      <c r="Q28" s="28">
        <f t="shared" si="2"/>
        <v>59</v>
      </c>
      <c r="R28" s="8"/>
      <c r="S28" s="2"/>
      <c r="T28" s="13"/>
      <c r="U28" s="2"/>
      <c r="V28" s="2"/>
    </row>
    <row r="29" spans="2:22" x14ac:dyDescent="0.15">
      <c r="D29" s="478"/>
      <c r="E29" s="32" t="s">
        <v>381</v>
      </c>
      <c r="F29" s="27">
        <f t="shared" si="0"/>
        <v>199</v>
      </c>
      <c r="G29" s="28">
        <v>0</v>
      </c>
      <c r="H29" s="28">
        <v>34</v>
      </c>
      <c r="I29" s="29">
        <v>165</v>
      </c>
      <c r="J29" s="30">
        <f t="shared" si="1"/>
        <v>175</v>
      </c>
      <c r="K29" s="28">
        <v>0</v>
      </c>
      <c r="L29" s="28">
        <v>12</v>
      </c>
      <c r="M29" s="28">
        <v>163</v>
      </c>
      <c r="N29" s="31">
        <v>158</v>
      </c>
      <c r="O29" s="28">
        <v>0</v>
      </c>
      <c r="P29" s="28">
        <v>0</v>
      </c>
      <c r="Q29" s="28">
        <f t="shared" si="2"/>
        <v>158</v>
      </c>
      <c r="R29" s="8"/>
      <c r="S29" s="2"/>
      <c r="T29" s="13"/>
      <c r="U29" s="2"/>
      <c r="V29" s="2"/>
    </row>
    <row r="30" spans="2:22" x14ac:dyDescent="0.15">
      <c r="D30" s="478"/>
      <c r="E30" s="32" t="s">
        <v>382</v>
      </c>
      <c r="F30" s="27">
        <f t="shared" si="0"/>
        <v>251</v>
      </c>
      <c r="G30" s="28">
        <v>0</v>
      </c>
      <c r="H30" s="28">
        <v>117</v>
      </c>
      <c r="I30" s="29">
        <v>134</v>
      </c>
      <c r="J30" s="30">
        <f t="shared" si="1"/>
        <v>246</v>
      </c>
      <c r="K30" s="28">
        <v>0</v>
      </c>
      <c r="L30" s="28">
        <v>151</v>
      </c>
      <c r="M30" s="28">
        <v>95</v>
      </c>
      <c r="N30" s="31">
        <v>289</v>
      </c>
      <c r="O30" s="28">
        <v>0</v>
      </c>
      <c r="P30" s="28">
        <v>178</v>
      </c>
      <c r="Q30" s="28">
        <f t="shared" si="2"/>
        <v>111</v>
      </c>
      <c r="R30" s="8"/>
      <c r="S30" s="2"/>
      <c r="T30" s="13"/>
      <c r="U30" s="2"/>
      <c r="V30" s="2"/>
    </row>
    <row r="31" spans="2:22" x14ac:dyDescent="0.15">
      <c r="D31" s="478"/>
      <c r="E31" s="32" t="s">
        <v>383</v>
      </c>
      <c r="F31" s="27">
        <f t="shared" si="0"/>
        <v>112</v>
      </c>
      <c r="G31" s="28">
        <v>0</v>
      </c>
      <c r="H31" s="28">
        <v>67</v>
      </c>
      <c r="I31" s="29">
        <v>45</v>
      </c>
      <c r="J31" s="30">
        <f t="shared" si="1"/>
        <v>115</v>
      </c>
      <c r="K31" s="28">
        <v>0</v>
      </c>
      <c r="L31" s="28">
        <v>63</v>
      </c>
      <c r="M31" s="28">
        <v>52</v>
      </c>
      <c r="N31" s="31">
        <v>184</v>
      </c>
      <c r="O31" s="28">
        <v>0</v>
      </c>
      <c r="P31" s="28">
        <v>85</v>
      </c>
      <c r="Q31" s="28">
        <f t="shared" si="2"/>
        <v>99</v>
      </c>
      <c r="R31" s="8"/>
      <c r="S31" s="2"/>
      <c r="T31" s="13"/>
      <c r="U31" s="2"/>
      <c r="V31" s="2"/>
    </row>
    <row r="32" spans="2:22" x14ac:dyDescent="0.15">
      <c r="D32" s="479"/>
      <c r="E32" s="32" t="s">
        <v>272</v>
      </c>
      <c r="F32" s="33" t="s">
        <v>7</v>
      </c>
      <c r="G32" s="34" t="s">
        <v>7</v>
      </c>
      <c r="H32" s="34" t="s">
        <v>7</v>
      </c>
      <c r="I32" s="35" t="s">
        <v>7</v>
      </c>
      <c r="J32" s="30">
        <f t="shared" si="1"/>
        <v>98</v>
      </c>
      <c r="K32" s="28">
        <v>5</v>
      </c>
      <c r="L32" s="28">
        <v>21</v>
      </c>
      <c r="M32" s="28">
        <v>72</v>
      </c>
      <c r="N32" s="31">
        <v>6</v>
      </c>
      <c r="O32" s="28">
        <v>6</v>
      </c>
      <c r="P32" s="28">
        <v>0</v>
      </c>
      <c r="Q32" s="28">
        <f t="shared" si="2"/>
        <v>0</v>
      </c>
      <c r="R32" s="8"/>
      <c r="S32" s="2"/>
      <c r="T32" s="13"/>
      <c r="U32" s="2"/>
      <c r="V32" s="2"/>
    </row>
    <row r="33" spans="1:22" ht="14.25" thickBot="1" x14ac:dyDescent="0.2">
      <c r="D33" s="475" t="s">
        <v>17</v>
      </c>
      <c r="E33" s="476"/>
      <c r="F33" s="36">
        <f>ROUND(F26/F25,3)</f>
        <v>0.4</v>
      </c>
      <c r="G33" s="37">
        <f>ROUND(G26/G25,3)</f>
        <v>0.60299999999999998</v>
      </c>
      <c r="H33" s="37">
        <f t="shared" ref="H33:Q33" si="3">ROUND(H26/H25,3)</f>
        <v>0.35599999999999998</v>
      </c>
      <c r="I33" s="38">
        <f t="shared" si="3"/>
        <v>0.40100000000000002</v>
      </c>
      <c r="J33" s="39">
        <f t="shared" si="3"/>
        <v>0.47299999999999998</v>
      </c>
      <c r="K33" s="40">
        <f t="shared" si="3"/>
        <v>0.48499999999999999</v>
      </c>
      <c r="L33" s="40">
        <f t="shared" si="3"/>
        <v>0.46800000000000003</v>
      </c>
      <c r="M33" s="40">
        <f t="shared" si="3"/>
        <v>0.47399999999999998</v>
      </c>
      <c r="N33" s="39">
        <f t="shared" si="3"/>
        <v>0.44800000000000001</v>
      </c>
      <c r="O33" s="40">
        <f t="shared" si="3"/>
        <v>0.46500000000000002</v>
      </c>
      <c r="P33" s="40">
        <f t="shared" si="3"/>
        <v>0.47399999999999998</v>
      </c>
      <c r="Q33" s="40">
        <f t="shared" si="3"/>
        <v>0.43099999999999999</v>
      </c>
      <c r="R33" s="41"/>
      <c r="S33" s="42"/>
      <c r="T33" s="43"/>
      <c r="U33" s="42"/>
      <c r="V33" s="2"/>
    </row>
    <row r="34" spans="1:22" x14ac:dyDescent="0.15">
      <c r="D34" s="44" t="s">
        <v>404</v>
      </c>
      <c r="E34" s="45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1"/>
      <c r="S34" s="42"/>
      <c r="T34" s="43"/>
      <c r="U34" s="42"/>
      <c r="V34" s="2"/>
    </row>
    <row r="35" spans="1:22" x14ac:dyDescent="0.15">
      <c r="D35" s="12"/>
      <c r="E35" s="12"/>
      <c r="F35" s="41"/>
      <c r="G35" s="41"/>
      <c r="H35" s="41"/>
      <c r="I35" s="41"/>
      <c r="J35" s="41"/>
      <c r="K35" s="46"/>
      <c r="L35" s="41"/>
      <c r="N35" s="41"/>
      <c r="O35" s="46"/>
      <c r="P35" s="41"/>
    </row>
    <row r="36" spans="1:22" x14ac:dyDescent="0.15">
      <c r="B36" s="3" t="s">
        <v>402</v>
      </c>
      <c r="D36" s="12"/>
      <c r="E36" s="12"/>
      <c r="F36" s="41"/>
      <c r="G36" s="41"/>
      <c r="H36" s="41"/>
      <c r="I36" s="41"/>
      <c r="J36" s="41"/>
      <c r="K36" s="46"/>
      <c r="L36" s="41"/>
      <c r="N36" s="41"/>
      <c r="O36" s="46"/>
      <c r="P36" s="41"/>
    </row>
    <row r="37" spans="1:22" x14ac:dyDescent="0.15">
      <c r="D37" s="12"/>
      <c r="E37" s="12"/>
      <c r="F37" s="41"/>
      <c r="G37" s="41"/>
      <c r="H37" s="41"/>
      <c r="I37" s="41"/>
      <c r="J37" s="41"/>
      <c r="K37" s="46"/>
      <c r="L37" s="41"/>
      <c r="N37" s="41"/>
      <c r="O37" s="46"/>
      <c r="P37" s="41"/>
    </row>
    <row r="38" spans="1:22" x14ac:dyDescent="0.15">
      <c r="A38" s="480" t="s">
        <v>256</v>
      </c>
      <c r="B38" s="480"/>
      <c r="C38" s="480"/>
      <c r="D38" s="480"/>
      <c r="E38" s="480"/>
      <c r="F38" s="480"/>
      <c r="G38" s="41"/>
      <c r="H38" s="41"/>
      <c r="I38" s="41"/>
      <c r="J38" s="41"/>
      <c r="K38" s="46"/>
      <c r="L38" s="41"/>
      <c r="N38" s="41"/>
      <c r="O38" s="46"/>
      <c r="P38" s="41"/>
    </row>
    <row r="39" spans="1:22" x14ac:dyDescent="0.15">
      <c r="D39" s="12"/>
      <c r="E39" s="12"/>
      <c r="F39" s="41"/>
      <c r="G39" s="41"/>
      <c r="H39" s="41"/>
      <c r="I39" s="41"/>
      <c r="J39" s="41"/>
      <c r="K39" s="46"/>
      <c r="L39" s="41"/>
      <c r="N39" s="41"/>
      <c r="O39" s="46"/>
      <c r="P39" s="41"/>
    </row>
    <row r="40" spans="1:22" ht="14.25" thickBot="1" x14ac:dyDescent="0.2">
      <c r="B40" s="3" t="s">
        <v>255</v>
      </c>
      <c r="C40" s="3"/>
      <c r="F40" s="11"/>
      <c r="G40" s="47"/>
      <c r="H40" s="47"/>
      <c r="I40" s="47"/>
      <c r="J40" s="47"/>
      <c r="K40" s="5"/>
      <c r="N40" s="47"/>
      <c r="O40" s="5"/>
    </row>
    <row r="41" spans="1:22" x14ac:dyDescent="0.15">
      <c r="D41" s="335"/>
      <c r="E41" s="339"/>
      <c r="F41" s="435" t="s">
        <v>248</v>
      </c>
      <c r="G41" s="452"/>
      <c r="H41" s="452"/>
      <c r="I41" s="453"/>
      <c r="J41" s="339" t="s">
        <v>10</v>
      </c>
      <c r="K41" s="421"/>
      <c r="L41" s="421"/>
      <c r="M41" s="422"/>
      <c r="N41" s="339" t="s">
        <v>11</v>
      </c>
      <c r="O41" s="421"/>
      <c r="P41" s="421"/>
      <c r="Q41" s="422"/>
      <c r="R41" s="12"/>
      <c r="S41" s="2"/>
      <c r="T41" s="13"/>
      <c r="U41" s="2"/>
      <c r="V41" s="2"/>
    </row>
    <row r="42" spans="1:22" x14ac:dyDescent="0.15">
      <c r="D42" s="337"/>
      <c r="E42" s="340"/>
      <c r="F42" s="14"/>
      <c r="G42" s="15" t="s">
        <v>12</v>
      </c>
      <c r="H42" s="15" t="s">
        <v>13</v>
      </c>
      <c r="I42" s="48" t="s">
        <v>14</v>
      </c>
      <c r="J42" s="18"/>
      <c r="K42" s="15" t="s">
        <v>12</v>
      </c>
      <c r="L42" s="15" t="s">
        <v>13</v>
      </c>
      <c r="M42" s="15" t="s">
        <v>14</v>
      </c>
      <c r="N42" s="18"/>
      <c r="O42" s="15" t="s">
        <v>12</v>
      </c>
      <c r="P42" s="15" t="s">
        <v>13</v>
      </c>
      <c r="Q42" s="15" t="s">
        <v>14</v>
      </c>
      <c r="R42" s="19"/>
      <c r="S42" s="2"/>
      <c r="T42" s="13"/>
      <c r="U42" s="2"/>
      <c r="V42" s="2"/>
    </row>
    <row r="43" spans="1:22" x14ac:dyDescent="0.15">
      <c r="D43" s="335" t="s">
        <v>23</v>
      </c>
      <c r="E43" s="339"/>
      <c r="F43" s="27">
        <f>G43+H43+I43</f>
        <v>56</v>
      </c>
      <c r="G43" s="28">
        <v>0</v>
      </c>
      <c r="H43" s="28">
        <v>7</v>
      </c>
      <c r="I43" s="29">
        <v>49</v>
      </c>
      <c r="J43" s="30">
        <f>SUM(K43:M43)</f>
        <v>67</v>
      </c>
      <c r="K43" s="28">
        <v>1</v>
      </c>
      <c r="L43" s="28">
        <v>12</v>
      </c>
      <c r="M43" s="28">
        <v>54</v>
      </c>
      <c r="N43" s="30">
        <v>75</v>
      </c>
      <c r="O43" s="28">
        <v>1</v>
      </c>
      <c r="P43" s="28">
        <v>15</v>
      </c>
      <c r="Q43" s="28">
        <f>N43-O43-P43</f>
        <v>59</v>
      </c>
      <c r="S43" s="2"/>
      <c r="T43" s="13"/>
      <c r="U43" s="2"/>
      <c r="V43" s="2"/>
    </row>
    <row r="44" spans="1:22" x14ac:dyDescent="0.15">
      <c r="D44" s="337"/>
      <c r="E44" s="340"/>
      <c r="F44" s="49">
        <f>ROUND(F43/(F$43+F$45+F$47+F$49+F$51),3)</f>
        <v>0.08</v>
      </c>
      <c r="G44" s="50">
        <f t="shared" ref="G44:I44" si="4">ROUND(G43/(G$43+G$45+G$47+G$49+G$51),3)</f>
        <v>0</v>
      </c>
      <c r="H44" s="50">
        <f t="shared" si="4"/>
        <v>3.3000000000000002E-2</v>
      </c>
      <c r="I44" s="51">
        <f t="shared" si="4"/>
        <v>0.11899999999999999</v>
      </c>
      <c r="J44" s="52">
        <f t="shared" ref="J44:Q44" si="5">ROUND(J43/(J$43+J$45+J$47+J$49+J$51+J$53),3)</f>
        <v>8.5000000000000006E-2</v>
      </c>
      <c r="K44" s="50">
        <f t="shared" si="5"/>
        <v>1.4999999999999999E-2</v>
      </c>
      <c r="L44" s="50">
        <f t="shared" si="5"/>
        <v>4.7E-2</v>
      </c>
      <c r="M44" s="50">
        <f t="shared" si="5"/>
        <v>0.11600000000000001</v>
      </c>
      <c r="N44" s="52">
        <f t="shared" si="5"/>
        <v>9.9000000000000005E-2</v>
      </c>
      <c r="O44" s="50">
        <f t="shared" si="5"/>
        <v>1.4999999999999999E-2</v>
      </c>
      <c r="P44" s="50">
        <f t="shared" si="5"/>
        <v>5.7000000000000002E-2</v>
      </c>
      <c r="Q44" s="50">
        <f t="shared" si="5"/>
        <v>0.13800000000000001</v>
      </c>
      <c r="R44" s="47"/>
      <c r="S44" s="2"/>
      <c r="T44" s="13"/>
      <c r="U44" s="2"/>
      <c r="V44" s="2"/>
    </row>
    <row r="45" spans="1:22" x14ac:dyDescent="0.15">
      <c r="D45" s="335" t="s">
        <v>24</v>
      </c>
      <c r="E45" s="339"/>
      <c r="F45" s="27">
        <f>G45+H45+I45</f>
        <v>204</v>
      </c>
      <c r="G45" s="28">
        <v>7</v>
      </c>
      <c r="H45" s="28">
        <v>59</v>
      </c>
      <c r="I45" s="29">
        <v>138</v>
      </c>
      <c r="J45" s="30">
        <f>SUM(K45:M45)</f>
        <v>248</v>
      </c>
      <c r="K45" s="28">
        <v>6</v>
      </c>
      <c r="L45" s="28">
        <v>79</v>
      </c>
      <c r="M45" s="28">
        <v>163</v>
      </c>
      <c r="N45" s="30">
        <v>232</v>
      </c>
      <c r="O45" s="28">
        <v>7</v>
      </c>
      <c r="P45" s="28">
        <v>74</v>
      </c>
      <c r="Q45" s="28">
        <f>N45-O45-P45</f>
        <v>151</v>
      </c>
      <c r="S45" s="2"/>
      <c r="T45" s="13"/>
      <c r="U45" s="2"/>
      <c r="V45" s="2"/>
    </row>
    <row r="46" spans="1:22" x14ac:dyDescent="0.15">
      <c r="D46" s="337"/>
      <c r="E46" s="340"/>
      <c r="F46" s="49">
        <f>ROUND(F45/(F$43+F$45+F$47+F$49+F$51),3)</f>
        <v>0.28999999999999998</v>
      </c>
      <c r="G46" s="50">
        <f t="shared" ref="G46" si="6">ROUND(G45/(G$43+G$45+G$47+G$49+G$51),3)</f>
        <v>9.1999999999999998E-2</v>
      </c>
      <c r="H46" s="50">
        <f t="shared" ref="H46" si="7">ROUND(H45/(H$43+H$45+H$47+H$49+H$51),3)</f>
        <v>0.27600000000000002</v>
      </c>
      <c r="I46" s="51">
        <f t="shared" ref="I46" si="8">ROUND(I45/(I$43+I$45+I$47+I$49+I$51),3)</f>
        <v>0.33400000000000002</v>
      </c>
      <c r="J46" s="52">
        <f t="shared" ref="J46:L46" si="9">ROUND(J45/(J$43+J$45+J$47+J$49+J$51+J$53),3)</f>
        <v>0.315</v>
      </c>
      <c r="K46" s="50">
        <f t="shared" si="9"/>
        <v>9.0999999999999998E-2</v>
      </c>
      <c r="L46" s="50">
        <f t="shared" si="9"/>
        <v>0.309</v>
      </c>
      <c r="M46" s="50">
        <v>0.35</v>
      </c>
      <c r="N46" s="52">
        <f t="shared" ref="N46:Q46" si="10">ROUND(N45/(N$43+N$45+N$47+N$49+N$51+N$53),3)</f>
        <v>0.30599999999999999</v>
      </c>
      <c r="O46" s="50">
        <f t="shared" si="10"/>
        <v>0.106</v>
      </c>
      <c r="P46" s="50">
        <f t="shared" si="10"/>
        <v>0.28100000000000003</v>
      </c>
      <c r="Q46" s="50">
        <f t="shared" si="10"/>
        <v>0.35299999999999998</v>
      </c>
      <c r="R46" s="47"/>
      <c r="S46" s="2"/>
      <c r="T46" s="13"/>
      <c r="U46" s="2"/>
      <c r="V46" s="2"/>
    </row>
    <row r="47" spans="1:22" x14ac:dyDescent="0.15">
      <c r="D47" s="335" t="s">
        <v>25</v>
      </c>
      <c r="E47" s="339"/>
      <c r="F47" s="27">
        <f>G47+H47+I47</f>
        <v>177</v>
      </c>
      <c r="G47" s="28">
        <v>16</v>
      </c>
      <c r="H47" s="28">
        <v>63</v>
      </c>
      <c r="I47" s="29">
        <v>98</v>
      </c>
      <c r="J47" s="30">
        <f>SUM(K47:M47)</f>
        <v>218</v>
      </c>
      <c r="K47" s="28">
        <v>14</v>
      </c>
      <c r="L47" s="28">
        <v>81</v>
      </c>
      <c r="M47" s="28">
        <v>123</v>
      </c>
      <c r="N47" s="30">
        <v>213</v>
      </c>
      <c r="O47" s="28">
        <v>15</v>
      </c>
      <c r="P47" s="28">
        <v>74</v>
      </c>
      <c r="Q47" s="28">
        <f>N47-O47-P47</f>
        <v>124</v>
      </c>
      <c r="S47" s="2"/>
      <c r="T47" s="13"/>
      <c r="U47" s="2"/>
      <c r="V47" s="2"/>
    </row>
    <row r="48" spans="1:22" x14ac:dyDescent="0.15">
      <c r="D48" s="337"/>
      <c r="E48" s="340"/>
      <c r="F48" s="49">
        <f>ROUND(F47/(F$43+F$45+F$47+F$49+F$51),3)</f>
        <v>0.252</v>
      </c>
      <c r="G48" s="50">
        <f t="shared" ref="G48" si="11">ROUND(G47/(G$43+G$45+G$47+G$49+G$51),3)</f>
        <v>0.21099999999999999</v>
      </c>
      <c r="H48" s="50">
        <f t="shared" ref="H48" si="12">ROUND(H47/(H$43+H$45+H$47+H$49+H$51),3)</f>
        <v>0.29399999999999998</v>
      </c>
      <c r="I48" s="51">
        <f t="shared" ref="I48" si="13">ROUND(I47/(I$43+I$45+I$47+I$49+I$51),3)</f>
        <v>0.23699999999999999</v>
      </c>
      <c r="J48" s="52">
        <f t="shared" ref="J48:Q48" si="14">ROUND(J47/(J$43+J$45+J$47+J$49+J$51+J$53),3)</f>
        <v>0.27700000000000002</v>
      </c>
      <c r="K48" s="50">
        <f t="shared" si="14"/>
        <v>0.21199999999999999</v>
      </c>
      <c r="L48" s="50">
        <f t="shared" si="14"/>
        <v>0.316</v>
      </c>
      <c r="M48" s="50">
        <f t="shared" si="14"/>
        <v>0.26500000000000001</v>
      </c>
      <c r="N48" s="52">
        <f t="shared" si="14"/>
        <v>0.28100000000000003</v>
      </c>
      <c r="O48" s="50">
        <f t="shared" si="14"/>
        <v>0.22700000000000001</v>
      </c>
      <c r="P48" s="50">
        <f t="shared" si="14"/>
        <v>0.28100000000000003</v>
      </c>
      <c r="Q48" s="50">
        <f t="shared" si="14"/>
        <v>0.28999999999999998</v>
      </c>
      <c r="R48" s="47"/>
      <c r="S48" s="2"/>
      <c r="T48" s="13"/>
      <c r="U48" s="2"/>
      <c r="V48" s="2"/>
    </row>
    <row r="49" spans="2:22" x14ac:dyDescent="0.15">
      <c r="D49" s="335" t="s">
        <v>26</v>
      </c>
      <c r="E49" s="339"/>
      <c r="F49" s="27">
        <f>G49+H49+I49</f>
        <v>173</v>
      </c>
      <c r="G49" s="53">
        <v>28</v>
      </c>
      <c r="H49" s="53">
        <v>58</v>
      </c>
      <c r="I49" s="29">
        <v>87</v>
      </c>
      <c r="J49" s="30">
        <f>SUM(K49:M49)</f>
        <v>181</v>
      </c>
      <c r="K49" s="53">
        <v>28</v>
      </c>
      <c r="L49" s="53">
        <v>63</v>
      </c>
      <c r="M49" s="28">
        <v>90</v>
      </c>
      <c r="N49" s="30">
        <v>181</v>
      </c>
      <c r="O49" s="53">
        <v>34</v>
      </c>
      <c r="P49" s="53">
        <v>79</v>
      </c>
      <c r="Q49" s="28">
        <f>N49-O49-P49</f>
        <v>68</v>
      </c>
      <c r="S49" s="2"/>
      <c r="T49" s="13"/>
      <c r="U49" s="2"/>
      <c r="V49" s="2"/>
    </row>
    <row r="50" spans="2:22" x14ac:dyDescent="0.15">
      <c r="D50" s="337"/>
      <c r="E50" s="340"/>
      <c r="F50" s="49">
        <f>ROUND(F49/(F$43+F$45+F$47+F$49+F$51),3)</f>
        <v>0.246</v>
      </c>
      <c r="G50" s="50">
        <f t="shared" ref="G50" si="15">ROUND(G49/(G$43+G$45+G$47+G$49+G$51),3)</f>
        <v>0.36799999999999999</v>
      </c>
      <c r="H50" s="50">
        <f t="shared" ref="H50" si="16">ROUND(H49/(H$43+H$45+H$47+H$49+H$51),3)</f>
        <v>0.27100000000000002</v>
      </c>
      <c r="I50" s="51">
        <f t="shared" ref="I50" si="17">ROUND(I49/(I$43+I$45+I$47+I$49+I$51),3)</f>
        <v>0.21099999999999999</v>
      </c>
      <c r="J50" s="52">
        <f t="shared" ref="J50:Q50" si="18">ROUND(J49/(J$43+J$45+J$47+J$49+J$51+J$53),3)</f>
        <v>0.23</v>
      </c>
      <c r="K50" s="50">
        <f t="shared" si="18"/>
        <v>0.42399999999999999</v>
      </c>
      <c r="L50" s="50">
        <f t="shared" si="18"/>
        <v>0.246</v>
      </c>
      <c r="M50" s="50">
        <f t="shared" si="18"/>
        <v>0.19400000000000001</v>
      </c>
      <c r="N50" s="52">
        <f t="shared" si="18"/>
        <v>0.23899999999999999</v>
      </c>
      <c r="O50" s="50">
        <f t="shared" si="18"/>
        <v>0.51500000000000001</v>
      </c>
      <c r="P50" s="50">
        <f t="shared" si="18"/>
        <v>0.3</v>
      </c>
      <c r="Q50" s="50">
        <f t="shared" si="18"/>
        <v>0.159</v>
      </c>
      <c r="R50" s="47"/>
      <c r="S50" s="2"/>
      <c r="T50" s="13"/>
      <c r="U50" s="2"/>
      <c r="V50" s="2"/>
    </row>
    <row r="51" spans="2:22" x14ac:dyDescent="0.15">
      <c r="D51" s="335" t="s">
        <v>27</v>
      </c>
      <c r="E51" s="339"/>
      <c r="F51" s="27">
        <f>G51+H51+I51</f>
        <v>93</v>
      </c>
      <c r="G51" s="53">
        <v>25</v>
      </c>
      <c r="H51" s="53">
        <v>27</v>
      </c>
      <c r="I51" s="29">
        <v>41</v>
      </c>
      <c r="J51" s="30">
        <f>SUM(K51:M51)</f>
        <v>71</v>
      </c>
      <c r="K51" s="53">
        <v>17</v>
      </c>
      <c r="L51" s="53">
        <v>21</v>
      </c>
      <c r="M51" s="28">
        <v>33</v>
      </c>
      <c r="N51" s="30">
        <v>55</v>
      </c>
      <c r="O51" s="53">
        <v>9</v>
      </c>
      <c r="P51" s="53">
        <v>21</v>
      </c>
      <c r="Q51" s="28">
        <f>N51-O51-P51</f>
        <v>25</v>
      </c>
      <c r="S51" s="2"/>
      <c r="T51" s="13"/>
      <c r="U51" s="2"/>
      <c r="V51" s="2"/>
    </row>
    <row r="52" spans="2:22" x14ac:dyDescent="0.15">
      <c r="D52" s="337"/>
      <c r="E52" s="340"/>
      <c r="F52" s="49">
        <f>ROUND(F51/(F$43+F$45+F$47+F$49+F$51),3)</f>
        <v>0.13200000000000001</v>
      </c>
      <c r="G52" s="50">
        <f t="shared" ref="G52" si="19">ROUND(G51/(G$43+G$45+G$47+G$49+G$51),3)</f>
        <v>0.32900000000000001</v>
      </c>
      <c r="H52" s="50">
        <f t="shared" ref="H52" si="20">ROUND(H51/(H$43+H$45+H$47+H$49+H$51),3)</f>
        <v>0.126</v>
      </c>
      <c r="I52" s="51">
        <f t="shared" ref="I52" si="21">ROUND(I51/(I$43+I$45+I$47+I$49+I$51),3)</f>
        <v>9.9000000000000005E-2</v>
      </c>
      <c r="J52" s="52">
        <f t="shared" ref="J52:Q52" si="22">ROUND(J51/(J$43+J$45+J$47+J$49+J$51+J$53),3)</f>
        <v>0.09</v>
      </c>
      <c r="K52" s="50">
        <f t="shared" si="22"/>
        <v>0.25800000000000001</v>
      </c>
      <c r="L52" s="50">
        <f t="shared" si="22"/>
        <v>8.2000000000000003E-2</v>
      </c>
      <c r="M52" s="50">
        <f t="shared" si="22"/>
        <v>7.0999999999999994E-2</v>
      </c>
      <c r="N52" s="52">
        <f t="shared" si="22"/>
        <v>7.2999999999999995E-2</v>
      </c>
      <c r="O52" s="50">
        <f t="shared" si="22"/>
        <v>0.13600000000000001</v>
      </c>
      <c r="P52" s="50">
        <f t="shared" si="22"/>
        <v>0.08</v>
      </c>
      <c r="Q52" s="50">
        <f t="shared" si="22"/>
        <v>5.8000000000000003E-2</v>
      </c>
      <c r="R52" s="47"/>
      <c r="S52" s="2"/>
      <c r="T52" s="13"/>
      <c r="U52" s="2"/>
      <c r="V52" s="2"/>
    </row>
    <row r="53" spans="2:22" x14ac:dyDescent="0.15">
      <c r="D53" s="335" t="s">
        <v>28</v>
      </c>
      <c r="E53" s="339"/>
      <c r="F53" s="319" t="s">
        <v>7</v>
      </c>
      <c r="G53" s="321" t="s">
        <v>7</v>
      </c>
      <c r="H53" s="321" t="s">
        <v>7</v>
      </c>
      <c r="I53" s="317" t="s">
        <v>7</v>
      </c>
      <c r="J53" s="30">
        <f>SUM(K53:M53)</f>
        <v>2</v>
      </c>
      <c r="K53" s="53">
        <v>0</v>
      </c>
      <c r="L53" s="53">
        <v>0</v>
      </c>
      <c r="M53" s="28">
        <v>2</v>
      </c>
      <c r="N53" s="54">
        <v>1</v>
      </c>
      <c r="O53" s="53">
        <v>0</v>
      </c>
      <c r="P53" s="53">
        <v>0</v>
      </c>
      <c r="Q53" s="28">
        <f>N53-O53-P53</f>
        <v>1</v>
      </c>
      <c r="S53" s="2"/>
      <c r="T53" s="13"/>
      <c r="U53" s="2"/>
      <c r="V53" s="2"/>
    </row>
    <row r="54" spans="2:22" x14ac:dyDescent="0.15">
      <c r="D54" s="337"/>
      <c r="E54" s="340"/>
      <c r="F54" s="320"/>
      <c r="G54" s="322"/>
      <c r="H54" s="322"/>
      <c r="I54" s="318"/>
      <c r="J54" s="52">
        <f t="shared" ref="J54:Q54" si="23">ROUND(J53/(J$43+J$45+J$47+J$49+J$51+J$53),3)</f>
        <v>3.0000000000000001E-3</v>
      </c>
      <c r="K54" s="50">
        <f t="shared" si="23"/>
        <v>0</v>
      </c>
      <c r="L54" s="50">
        <f t="shared" si="23"/>
        <v>0</v>
      </c>
      <c r="M54" s="50">
        <f t="shared" si="23"/>
        <v>4.0000000000000001E-3</v>
      </c>
      <c r="N54" s="52">
        <f t="shared" si="23"/>
        <v>1E-3</v>
      </c>
      <c r="O54" s="50">
        <f t="shared" si="23"/>
        <v>0</v>
      </c>
      <c r="P54" s="50">
        <f t="shared" si="23"/>
        <v>0</v>
      </c>
      <c r="Q54" s="50">
        <f t="shared" si="23"/>
        <v>2E-3</v>
      </c>
      <c r="R54" s="47"/>
      <c r="S54" s="2"/>
      <c r="T54" s="13"/>
      <c r="U54" s="2"/>
      <c r="V54" s="2"/>
    </row>
    <row r="55" spans="2:22" x14ac:dyDescent="0.15">
      <c r="D55" s="370" t="s">
        <v>21</v>
      </c>
      <c r="E55" s="371"/>
      <c r="F55" s="27">
        <f>F43+F45+F47+F49+F51</f>
        <v>703</v>
      </c>
      <c r="G55" s="28">
        <f t="shared" ref="G55:I55" si="24">G43+G45+G47+G49+G51</f>
        <v>76</v>
      </c>
      <c r="H55" s="28">
        <f t="shared" si="24"/>
        <v>214</v>
      </c>
      <c r="I55" s="29">
        <f t="shared" si="24"/>
        <v>413</v>
      </c>
      <c r="J55" s="30">
        <f t="shared" ref="J55:Q55" si="25">J43+J45+J47+J49+J51+J53</f>
        <v>787</v>
      </c>
      <c r="K55" s="55">
        <f t="shared" si="25"/>
        <v>66</v>
      </c>
      <c r="L55" s="28">
        <f t="shared" si="25"/>
        <v>256</v>
      </c>
      <c r="M55" s="55">
        <f t="shared" si="25"/>
        <v>465</v>
      </c>
      <c r="N55" s="28">
        <f t="shared" si="25"/>
        <v>757</v>
      </c>
      <c r="O55" s="55">
        <f t="shared" si="25"/>
        <v>66</v>
      </c>
      <c r="P55" s="28">
        <f t="shared" si="25"/>
        <v>263</v>
      </c>
      <c r="Q55" s="28">
        <f t="shared" si="25"/>
        <v>428</v>
      </c>
      <c r="R55" s="56"/>
      <c r="S55" s="2"/>
      <c r="T55" s="13"/>
      <c r="U55" s="2"/>
      <c r="V55" s="2"/>
    </row>
    <row r="56" spans="2:22" ht="14.25" thickBot="1" x14ac:dyDescent="0.2">
      <c r="D56" s="370"/>
      <c r="E56" s="371"/>
      <c r="F56" s="57">
        <f>F44+F46+F48+F50+F52</f>
        <v>1</v>
      </c>
      <c r="G56" s="58">
        <f t="shared" ref="G56:I56" si="26">G44+G46+G48+G50+G52</f>
        <v>1</v>
      </c>
      <c r="H56" s="58">
        <f t="shared" si="26"/>
        <v>1</v>
      </c>
      <c r="I56" s="59">
        <f t="shared" si="26"/>
        <v>0.99999999999999989</v>
      </c>
      <c r="J56" s="52">
        <v>1</v>
      </c>
      <c r="K56" s="60">
        <v>1</v>
      </c>
      <c r="L56" s="50">
        <v>1</v>
      </c>
      <c r="M56" s="60">
        <f>M44+M46+M48+M50+M52+M54</f>
        <v>1</v>
      </c>
      <c r="N56" s="50">
        <f>N44+N46+N48+N50+N52+N54+0.1%</f>
        <v>1</v>
      </c>
      <c r="O56" s="60">
        <f>O44+O46+O48+O50+O52+O54+0.1%</f>
        <v>1</v>
      </c>
      <c r="P56" s="50">
        <f>P44+P46+P48+P50+P52+P54+0.1%</f>
        <v>1</v>
      </c>
      <c r="Q56" s="50">
        <f>Q44+Q46+Q48+Q50+Q52+Q54</f>
        <v>1</v>
      </c>
      <c r="R56" s="61"/>
      <c r="S56" s="42"/>
      <c r="T56" s="43"/>
      <c r="U56" s="42"/>
      <c r="V56" s="2"/>
    </row>
    <row r="57" spans="2:22" x14ac:dyDescent="0.15">
      <c r="D57" s="12"/>
      <c r="E57" s="12"/>
      <c r="F57" s="61"/>
      <c r="G57" s="61"/>
      <c r="H57" s="61"/>
      <c r="I57" s="61"/>
      <c r="J57" s="61"/>
      <c r="K57" s="61"/>
      <c r="L57" s="61"/>
      <c r="N57" s="61"/>
      <c r="O57" s="61"/>
      <c r="P57" s="61"/>
    </row>
    <row r="58" spans="2:22" x14ac:dyDescent="0.15">
      <c r="D58" s="12"/>
      <c r="E58" s="12"/>
      <c r="F58" s="61"/>
      <c r="G58" s="61"/>
      <c r="H58" s="61"/>
      <c r="I58" s="61"/>
      <c r="J58" s="61"/>
      <c r="K58" s="61"/>
      <c r="L58" s="61"/>
      <c r="N58" s="61"/>
      <c r="O58" s="61"/>
      <c r="P58" s="61"/>
    </row>
    <row r="59" spans="2:22" ht="14.25" thickBot="1" x14ac:dyDescent="0.2">
      <c r="B59" s="3" t="s">
        <v>257</v>
      </c>
      <c r="C59" s="3"/>
      <c r="F59" s="11"/>
      <c r="G59" s="41"/>
      <c r="H59" s="41"/>
      <c r="I59" s="41"/>
      <c r="J59" s="41"/>
      <c r="K59" s="5"/>
      <c r="N59" s="41"/>
      <c r="O59" s="5"/>
    </row>
    <row r="60" spans="2:22" x14ac:dyDescent="0.15">
      <c r="D60" s="335"/>
      <c r="E60" s="339"/>
      <c r="F60" s="435" t="s">
        <v>248</v>
      </c>
      <c r="G60" s="452"/>
      <c r="H60" s="452"/>
      <c r="I60" s="453"/>
      <c r="J60" s="339" t="s">
        <v>10</v>
      </c>
      <c r="K60" s="421"/>
      <c r="L60" s="421"/>
      <c r="M60" s="422"/>
      <c r="N60" s="339" t="s">
        <v>11</v>
      </c>
      <c r="O60" s="421"/>
      <c r="P60" s="421"/>
      <c r="Q60" s="422"/>
      <c r="R60" s="12"/>
      <c r="S60" s="2"/>
      <c r="T60" s="13"/>
      <c r="U60" s="2"/>
      <c r="V60" s="2"/>
    </row>
    <row r="61" spans="2:22" x14ac:dyDescent="0.15">
      <c r="D61" s="337"/>
      <c r="E61" s="340"/>
      <c r="F61" s="14"/>
      <c r="G61" s="15" t="s">
        <v>12</v>
      </c>
      <c r="H61" s="15" t="s">
        <v>13</v>
      </c>
      <c r="I61" s="48" t="s">
        <v>14</v>
      </c>
      <c r="J61" s="18"/>
      <c r="K61" s="15" t="s">
        <v>12</v>
      </c>
      <c r="L61" s="15" t="s">
        <v>13</v>
      </c>
      <c r="M61" s="15" t="s">
        <v>14</v>
      </c>
      <c r="N61" s="18"/>
      <c r="O61" s="15" t="s">
        <v>12</v>
      </c>
      <c r="P61" s="15" t="s">
        <v>13</v>
      </c>
      <c r="Q61" s="15" t="s">
        <v>14</v>
      </c>
      <c r="R61" s="19"/>
      <c r="S61" s="2"/>
      <c r="T61" s="13"/>
      <c r="U61" s="2"/>
      <c r="V61" s="2"/>
    </row>
    <row r="62" spans="2:22" x14ac:dyDescent="0.15">
      <c r="D62" s="331" t="s">
        <v>18</v>
      </c>
      <c r="E62" s="364"/>
      <c r="F62" s="62">
        <f>G62+H62+I62</f>
        <v>611</v>
      </c>
      <c r="G62" s="53">
        <v>76</v>
      </c>
      <c r="H62" s="53">
        <v>175</v>
      </c>
      <c r="I62" s="29">
        <v>360</v>
      </c>
      <c r="J62" s="63">
        <f>SUM(K62:M62)</f>
        <v>664</v>
      </c>
      <c r="K62" s="64">
        <v>62</v>
      </c>
      <c r="L62" s="53">
        <v>204</v>
      </c>
      <c r="M62" s="28">
        <v>398</v>
      </c>
      <c r="N62" s="54">
        <v>651</v>
      </c>
      <c r="O62" s="64">
        <v>63</v>
      </c>
      <c r="P62" s="53">
        <v>219</v>
      </c>
      <c r="Q62" s="28">
        <f>N62-O62-P62</f>
        <v>369</v>
      </c>
      <c r="S62" s="2"/>
      <c r="T62" s="13"/>
      <c r="U62" s="2"/>
      <c r="V62" s="2"/>
    </row>
    <row r="63" spans="2:22" x14ac:dyDescent="0.15">
      <c r="D63" s="333"/>
      <c r="E63" s="365"/>
      <c r="F63" s="65">
        <f>ROUND(F62/(F62+F64),3)</f>
        <v>0.86399999999999999</v>
      </c>
      <c r="G63" s="66">
        <f t="shared" ref="G63:I63" si="27">ROUND(G62/(G62+G64),3)</f>
        <v>1</v>
      </c>
      <c r="H63" s="66">
        <f t="shared" si="27"/>
        <v>0.81</v>
      </c>
      <c r="I63" s="67">
        <f t="shared" si="27"/>
        <v>0.86699999999999999</v>
      </c>
      <c r="J63" s="52">
        <f t="shared" ref="J63:Q63" si="28">ROUND(J62/(J62+J64+J66),3)</f>
        <v>0.84399999999999997</v>
      </c>
      <c r="K63" s="66">
        <f t="shared" si="28"/>
        <v>0.93899999999999995</v>
      </c>
      <c r="L63" s="66">
        <f t="shared" si="28"/>
        <v>0.79700000000000004</v>
      </c>
      <c r="M63" s="66">
        <f t="shared" si="28"/>
        <v>0.85599999999999998</v>
      </c>
      <c r="N63" s="68">
        <f t="shared" si="28"/>
        <v>0.86</v>
      </c>
      <c r="O63" s="66">
        <f t="shared" si="28"/>
        <v>0.95499999999999996</v>
      </c>
      <c r="P63" s="66">
        <f t="shared" si="28"/>
        <v>0.83299999999999996</v>
      </c>
      <c r="Q63" s="66">
        <f t="shared" si="28"/>
        <v>0.86199999999999999</v>
      </c>
      <c r="R63" s="47"/>
      <c r="S63" s="2"/>
      <c r="T63" s="13"/>
      <c r="U63" s="2"/>
      <c r="V63" s="2"/>
    </row>
    <row r="64" spans="2:22" x14ac:dyDescent="0.15">
      <c r="D64" s="331" t="s">
        <v>19</v>
      </c>
      <c r="E64" s="364"/>
      <c r="F64" s="62">
        <f>G64+H64+I64</f>
        <v>96</v>
      </c>
      <c r="G64" s="53">
        <v>0</v>
      </c>
      <c r="H64" s="53">
        <v>41</v>
      </c>
      <c r="I64" s="29">
        <v>55</v>
      </c>
      <c r="J64" s="63">
        <f>SUM(K64:M64)</f>
        <v>118</v>
      </c>
      <c r="K64" s="64">
        <v>3</v>
      </c>
      <c r="L64" s="53">
        <v>50</v>
      </c>
      <c r="M64" s="28">
        <v>65</v>
      </c>
      <c r="N64" s="54">
        <v>103</v>
      </c>
      <c r="O64" s="64">
        <v>3</v>
      </c>
      <c r="P64" s="53">
        <v>43</v>
      </c>
      <c r="Q64" s="28">
        <f>N64-O64-P64</f>
        <v>57</v>
      </c>
      <c r="S64" s="2"/>
      <c r="T64" s="13"/>
      <c r="U64" s="2"/>
      <c r="V64" s="2"/>
    </row>
    <row r="65" spans="2:22" x14ac:dyDescent="0.15">
      <c r="D65" s="333"/>
      <c r="E65" s="365"/>
      <c r="F65" s="65">
        <f>ROUND(F64/(F62+F64),3)</f>
        <v>0.13600000000000001</v>
      </c>
      <c r="G65" s="66">
        <f t="shared" ref="G65:I65" si="29">ROUND(G64/(G62+G64),3)</f>
        <v>0</v>
      </c>
      <c r="H65" s="66">
        <f t="shared" si="29"/>
        <v>0.19</v>
      </c>
      <c r="I65" s="67">
        <f t="shared" si="29"/>
        <v>0.13300000000000001</v>
      </c>
      <c r="J65" s="52">
        <f t="shared" ref="J65:Q65" si="30">ROUND(J64/(J62+J66+J64),3)</f>
        <v>0.15</v>
      </c>
      <c r="K65" s="66">
        <f t="shared" si="30"/>
        <v>4.4999999999999998E-2</v>
      </c>
      <c r="L65" s="66">
        <f t="shared" si="30"/>
        <v>0.19500000000000001</v>
      </c>
      <c r="M65" s="66">
        <f t="shared" si="30"/>
        <v>0.14000000000000001</v>
      </c>
      <c r="N65" s="68">
        <f t="shared" si="30"/>
        <v>0.13600000000000001</v>
      </c>
      <c r="O65" s="66">
        <f t="shared" si="30"/>
        <v>4.4999999999999998E-2</v>
      </c>
      <c r="P65" s="66">
        <f t="shared" si="30"/>
        <v>0.16300000000000001</v>
      </c>
      <c r="Q65" s="66">
        <f t="shared" si="30"/>
        <v>0.13300000000000001</v>
      </c>
      <c r="R65" s="47"/>
      <c r="S65" s="2"/>
      <c r="T65" s="13"/>
      <c r="U65" s="2"/>
      <c r="V65" s="2"/>
    </row>
    <row r="66" spans="2:22" x14ac:dyDescent="0.15">
      <c r="D66" s="331" t="s">
        <v>20</v>
      </c>
      <c r="E66" s="364"/>
      <c r="F66" s="319" t="s">
        <v>7</v>
      </c>
      <c r="G66" s="321" t="s">
        <v>7</v>
      </c>
      <c r="H66" s="321" t="s">
        <v>7</v>
      </c>
      <c r="I66" s="317" t="s">
        <v>7</v>
      </c>
      <c r="J66" s="63">
        <f>SUM(K66:M66)</f>
        <v>5</v>
      </c>
      <c r="K66" s="64">
        <v>1</v>
      </c>
      <c r="L66" s="53">
        <v>2</v>
      </c>
      <c r="M66" s="28">
        <v>2</v>
      </c>
      <c r="N66" s="54">
        <v>3</v>
      </c>
      <c r="O66" s="64">
        <v>0</v>
      </c>
      <c r="P66" s="53">
        <v>1</v>
      </c>
      <c r="Q66" s="28">
        <f>N66-O66-P66</f>
        <v>2</v>
      </c>
      <c r="S66" s="2"/>
      <c r="T66" s="13"/>
      <c r="U66" s="2"/>
      <c r="V66" s="2"/>
    </row>
    <row r="67" spans="2:22" x14ac:dyDescent="0.15">
      <c r="D67" s="333"/>
      <c r="E67" s="365"/>
      <c r="F67" s="320"/>
      <c r="G67" s="322"/>
      <c r="H67" s="322"/>
      <c r="I67" s="318"/>
      <c r="J67" s="52">
        <f t="shared" ref="J67:Q67" si="31">1-J65-J63</f>
        <v>6.0000000000000053E-3</v>
      </c>
      <c r="K67" s="50">
        <f t="shared" si="31"/>
        <v>1.6000000000000014E-2</v>
      </c>
      <c r="L67" s="50">
        <f t="shared" si="31"/>
        <v>7.9999999999998961E-3</v>
      </c>
      <c r="M67" s="50">
        <f t="shared" si="31"/>
        <v>4.0000000000000036E-3</v>
      </c>
      <c r="N67" s="52">
        <f t="shared" si="31"/>
        <v>4.0000000000000036E-3</v>
      </c>
      <c r="O67" s="50">
        <f t="shared" si="31"/>
        <v>0</v>
      </c>
      <c r="P67" s="50">
        <f t="shared" si="31"/>
        <v>4.0000000000000036E-3</v>
      </c>
      <c r="Q67" s="50">
        <f t="shared" si="31"/>
        <v>5.0000000000000044E-3</v>
      </c>
      <c r="R67" s="47"/>
      <c r="S67" s="2"/>
      <c r="T67" s="13"/>
      <c r="U67" s="2"/>
      <c r="V67" s="2"/>
    </row>
    <row r="68" spans="2:22" x14ac:dyDescent="0.15">
      <c r="D68" s="370" t="s">
        <v>21</v>
      </c>
      <c r="E68" s="371"/>
      <c r="F68" s="27">
        <f>F62+F64</f>
        <v>707</v>
      </c>
      <c r="G68" s="28">
        <f t="shared" ref="G68:I68" si="32">G62+G64</f>
        <v>76</v>
      </c>
      <c r="H68" s="28">
        <f t="shared" si="32"/>
        <v>216</v>
      </c>
      <c r="I68" s="29">
        <f t="shared" si="32"/>
        <v>415</v>
      </c>
      <c r="J68" s="30">
        <f t="shared" ref="J68:Q69" si="33">J62+J64+J66</f>
        <v>787</v>
      </c>
      <c r="K68" s="28">
        <f t="shared" si="33"/>
        <v>66</v>
      </c>
      <c r="L68" s="28">
        <f t="shared" si="33"/>
        <v>256</v>
      </c>
      <c r="M68" s="28">
        <f t="shared" si="33"/>
        <v>465</v>
      </c>
      <c r="N68" s="30">
        <f t="shared" si="33"/>
        <v>757</v>
      </c>
      <c r="O68" s="28">
        <f t="shared" si="33"/>
        <v>66</v>
      </c>
      <c r="P68" s="28">
        <f t="shared" si="33"/>
        <v>263</v>
      </c>
      <c r="Q68" s="28">
        <f t="shared" si="33"/>
        <v>428</v>
      </c>
      <c r="R68" s="56"/>
      <c r="S68" s="2"/>
      <c r="T68" s="13"/>
      <c r="U68" s="2"/>
      <c r="V68" s="2"/>
    </row>
    <row r="69" spans="2:22" ht="14.25" thickBot="1" x14ac:dyDescent="0.2">
      <c r="D69" s="370"/>
      <c r="E69" s="371"/>
      <c r="F69" s="57">
        <f>F63+F65</f>
        <v>1</v>
      </c>
      <c r="G69" s="58">
        <f t="shared" ref="G69:I69" si="34">G63+G65</f>
        <v>1</v>
      </c>
      <c r="H69" s="58">
        <f t="shared" si="34"/>
        <v>1</v>
      </c>
      <c r="I69" s="59">
        <f t="shared" si="34"/>
        <v>1</v>
      </c>
      <c r="J69" s="52">
        <f t="shared" si="33"/>
        <v>1</v>
      </c>
      <c r="K69" s="50">
        <f t="shared" si="33"/>
        <v>1</v>
      </c>
      <c r="L69" s="50">
        <f t="shared" si="33"/>
        <v>0.99999999999999989</v>
      </c>
      <c r="M69" s="50">
        <f t="shared" si="33"/>
        <v>1</v>
      </c>
      <c r="N69" s="52">
        <f t="shared" si="33"/>
        <v>1</v>
      </c>
      <c r="O69" s="50">
        <f t="shared" si="33"/>
        <v>1</v>
      </c>
      <c r="P69" s="50">
        <f t="shared" si="33"/>
        <v>1</v>
      </c>
      <c r="Q69" s="50">
        <f t="shared" si="33"/>
        <v>1</v>
      </c>
      <c r="R69" s="47"/>
      <c r="S69" s="42"/>
      <c r="T69" s="43"/>
      <c r="U69" s="42"/>
      <c r="V69" s="2"/>
    </row>
    <row r="70" spans="2:22" x14ac:dyDescent="0.15">
      <c r="D70" s="12"/>
      <c r="E70" s="12"/>
      <c r="F70" s="47"/>
      <c r="G70" s="47"/>
      <c r="H70" s="47"/>
      <c r="I70" s="47"/>
      <c r="J70" s="47"/>
      <c r="K70" s="69"/>
      <c r="L70" s="47"/>
      <c r="N70" s="47"/>
      <c r="O70" s="69"/>
      <c r="P70" s="47"/>
    </row>
    <row r="71" spans="2:22" x14ac:dyDescent="0.15">
      <c r="D71" s="12"/>
      <c r="E71" s="12"/>
      <c r="F71" s="47"/>
      <c r="G71" s="47"/>
      <c r="H71" s="47"/>
      <c r="I71" s="47"/>
      <c r="J71" s="47"/>
      <c r="K71" s="69"/>
      <c r="L71" s="47"/>
      <c r="N71" s="47"/>
      <c r="O71" s="69"/>
      <c r="P71" s="47"/>
    </row>
    <row r="72" spans="2:22" ht="14.25" thickBot="1" x14ac:dyDescent="0.2">
      <c r="B72" s="3" t="s">
        <v>258</v>
      </c>
      <c r="F72" s="11"/>
      <c r="G72" s="47"/>
      <c r="H72" s="47"/>
      <c r="I72" s="47"/>
      <c r="J72" s="47"/>
      <c r="N72" s="47"/>
    </row>
    <row r="73" spans="2:22" x14ac:dyDescent="0.15">
      <c r="D73" s="335"/>
      <c r="E73" s="339"/>
      <c r="F73" s="435" t="s">
        <v>248</v>
      </c>
      <c r="G73" s="452"/>
      <c r="H73" s="452"/>
      <c r="I73" s="453"/>
      <c r="J73" s="339" t="s">
        <v>10</v>
      </c>
      <c r="K73" s="421"/>
      <c r="L73" s="421"/>
      <c r="M73" s="422"/>
      <c r="N73" s="339" t="s">
        <v>29</v>
      </c>
      <c r="O73" s="421"/>
      <c r="P73" s="421"/>
      <c r="Q73" s="422"/>
      <c r="R73" s="12"/>
      <c r="S73" s="2"/>
      <c r="T73" s="13"/>
      <c r="U73" s="2"/>
      <c r="V73" s="2"/>
    </row>
    <row r="74" spans="2:22" x14ac:dyDescent="0.15">
      <c r="D74" s="337"/>
      <c r="E74" s="340"/>
      <c r="F74" s="14"/>
      <c r="G74" s="15" t="s">
        <v>12</v>
      </c>
      <c r="H74" s="15" t="s">
        <v>13</v>
      </c>
      <c r="I74" s="48" t="s">
        <v>14</v>
      </c>
      <c r="J74" s="18"/>
      <c r="K74" s="15" t="s">
        <v>12</v>
      </c>
      <c r="L74" s="15" t="s">
        <v>13</v>
      </c>
      <c r="M74" s="15" t="s">
        <v>14</v>
      </c>
      <c r="N74" s="18"/>
      <c r="O74" s="15" t="s">
        <v>12</v>
      </c>
      <c r="P74" s="15" t="s">
        <v>13</v>
      </c>
      <c r="Q74" s="15" t="s">
        <v>14</v>
      </c>
      <c r="R74" s="19"/>
      <c r="S74" s="2"/>
      <c r="T74" s="13"/>
      <c r="U74" s="2"/>
      <c r="V74" s="2"/>
    </row>
    <row r="75" spans="2:22" x14ac:dyDescent="0.15">
      <c r="D75" s="331" t="s">
        <v>30</v>
      </c>
      <c r="E75" s="364"/>
      <c r="F75" s="70">
        <f>F77+F79</f>
        <v>572</v>
      </c>
      <c r="G75" s="71">
        <f t="shared" ref="G75:H75" si="35">G77+G79</f>
        <v>64</v>
      </c>
      <c r="H75" s="71">
        <f t="shared" si="35"/>
        <v>182</v>
      </c>
      <c r="I75" s="72">
        <f>I77+I79</f>
        <v>326</v>
      </c>
      <c r="J75" s="31">
        <f>J77+J79+J83+J81</f>
        <v>620</v>
      </c>
      <c r="K75" s="71">
        <f>K77+K79+K83</f>
        <v>54</v>
      </c>
      <c r="L75" s="71">
        <f>L77+L79+L83</f>
        <v>213</v>
      </c>
      <c r="M75" s="71">
        <f>M77+M79+M83</f>
        <v>353</v>
      </c>
      <c r="N75" s="31">
        <f>N77+N79+N83+N81</f>
        <v>612</v>
      </c>
      <c r="O75" s="71">
        <f>O77+O79+O83</f>
        <v>60</v>
      </c>
      <c r="P75" s="71">
        <f>P77+P79+P83</f>
        <v>225</v>
      </c>
      <c r="Q75" s="71">
        <f>Q77+Q79+Q83</f>
        <v>327</v>
      </c>
      <c r="S75" s="2"/>
      <c r="T75" s="13"/>
      <c r="U75" s="2"/>
      <c r="V75" s="2"/>
    </row>
    <row r="76" spans="2:22" x14ac:dyDescent="0.15">
      <c r="D76" s="468"/>
      <c r="E76" s="365"/>
      <c r="F76" s="73">
        <f>ROUND(F75/(F75+F85),3)</f>
        <v>0.82199999999999995</v>
      </c>
      <c r="G76" s="74">
        <f t="shared" ref="G76:I76" si="36">ROUND(G75/(G75+G85),3)</f>
        <v>0.877</v>
      </c>
      <c r="H76" s="74">
        <f t="shared" si="36"/>
        <v>0.84699999999999998</v>
      </c>
      <c r="I76" s="75">
        <f t="shared" si="36"/>
        <v>0.79900000000000004</v>
      </c>
      <c r="J76" s="76">
        <f>ROUND(J75/(J75+J85+J87),3)</f>
        <v>0.78800000000000003</v>
      </c>
      <c r="K76" s="74">
        <f>ROUND(K75/(K75+K85+K87),3)</f>
        <v>0.81799999999999995</v>
      </c>
      <c r="L76" s="74">
        <f t="shared" ref="L76" si="37">ROUND(L75/(L75+L85+L87),3)</f>
        <v>0.83199999999999996</v>
      </c>
      <c r="M76" s="74">
        <f>ROUND(M75/(M75+M85+M87),3)</f>
        <v>0.75900000000000001</v>
      </c>
      <c r="N76" s="52">
        <f>ROUND(N75/(N75+N85),3)</f>
        <v>0.80800000000000005</v>
      </c>
      <c r="O76" s="74">
        <f t="shared" ref="O76:Q76" si="38">ROUND(O75/(O75+O85),3)</f>
        <v>0.90900000000000003</v>
      </c>
      <c r="P76" s="74">
        <f t="shared" si="38"/>
        <v>0.85599999999999998</v>
      </c>
      <c r="Q76" s="74">
        <f t="shared" si="38"/>
        <v>0.76400000000000001</v>
      </c>
      <c r="R76" s="47"/>
      <c r="S76" s="47"/>
      <c r="T76" s="13"/>
      <c r="U76" s="47"/>
      <c r="V76" s="2"/>
    </row>
    <row r="77" spans="2:22" x14ac:dyDescent="0.15">
      <c r="D77" s="77"/>
      <c r="E77" s="331" t="s">
        <v>31</v>
      </c>
      <c r="F77" s="70">
        <f>G77+H77+I77</f>
        <v>449</v>
      </c>
      <c r="G77" s="71">
        <v>29</v>
      </c>
      <c r="H77" s="71">
        <v>171</v>
      </c>
      <c r="I77" s="72">
        <v>249</v>
      </c>
      <c r="J77" s="31">
        <f>K77+L77+M77</f>
        <v>496</v>
      </c>
      <c r="K77" s="71">
        <v>27</v>
      </c>
      <c r="L77" s="71">
        <v>201</v>
      </c>
      <c r="M77" s="71">
        <v>268</v>
      </c>
      <c r="N77" s="31">
        <v>507</v>
      </c>
      <c r="O77" s="71">
        <v>30</v>
      </c>
      <c r="P77" s="71">
        <v>215</v>
      </c>
      <c r="Q77" s="71">
        <v>262</v>
      </c>
      <c r="S77" s="47"/>
      <c r="T77" s="13"/>
      <c r="U77" s="47"/>
      <c r="V77" s="2"/>
    </row>
    <row r="78" spans="2:22" x14ac:dyDescent="0.15">
      <c r="D78" s="77"/>
      <c r="E78" s="468"/>
      <c r="F78" s="49">
        <f>ROUND(F77/(F$77+F$79),3)</f>
        <v>0.78500000000000003</v>
      </c>
      <c r="G78" s="50">
        <f t="shared" ref="G78:I78" si="39">ROUND(G77/(G$77+G$79),3)</f>
        <v>0.45300000000000001</v>
      </c>
      <c r="H78" s="50">
        <f t="shared" si="39"/>
        <v>0.94</v>
      </c>
      <c r="I78" s="51">
        <f t="shared" si="39"/>
        <v>0.76400000000000001</v>
      </c>
      <c r="J78" s="52">
        <f>ROUND(J77/(J$77+J$79+J83),3)</f>
        <v>0.8</v>
      </c>
      <c r="K78" s="50">
        <f>ROUND(K77/(K$77+K$79+K83),3)</f>
        <v>0.5</v>
      </c>
      <c r="L78" s="50">
        <f t="shared" ref="L78:M78" si="40">ROUND(L77/(L$77+L$79+L83),3)</f>
        <v>0.94399999999999995</v>
      </c>
      <c r="M78" s="50">
        <f t="shared" si="40"/>
        <v>0.75900000000000001</v>
      </c>
      <c r="N78" s="52">
        <f>ROUND(N77/(N$77+N$79),3)</f>
        <v>0.82799999999999996</v>
      </c>
      <c r="O78" s="50">
        <f t="shared" ref="O78:Q78" si="41">ROUND(O77/(O$77+O$79),3)</f>
        <v>0.5</v>
      </c>
      <c r="P78" s="50">
        <f t="shared" si="41"/>
        <v>0.95599999999999996</v>
      </c>
      <c r="Q78" s="50">
        <f t="shared" si="41"/>
        <v>0.80100000000000005</v>
      </c>
      <c r="R78" s="47"/>
      <c r="S78" s="47"/>
      <c r="T78" s="13"/>
      <c r="U78" s="47"/>
      <c r="V78" s="2"/>
    </row>
    <row r="79" spans="2:22" x14ac:dyDescent="0.15">
      <c r="D79" s="77"/>
      <c r="E79" s="331" t="s">
        <v>32</v>
      </c>
      <c r="F79" s="70">
        <f>G79+H79+I79</f>
        <v>123</v>
      </c>
      <c r="G79" s="71">
        <v>35</v>
      </c>
      <c r="H79" s="71">
        <v>11</v>
      </c>
      <c r="I79" s="72">
        <v>77</v>
      </c>
      <c r="J79" s="31">
        <f>K79+L79+M79</f>
        <v>106</v>
      </c>
      <c r="K79" s="71">
        <v>24</v>
      </c>
      <c r="L79" s="71">
        <v>8</v>
      </c>
      <c r="M79" s="71">
        <v>74</v>
      </c>
      <c r="N79" s="31">
        <v>105</v>
      </c>
      <c r="O79" s="71">
        <v>30</v>
      </c>
      <c r="P79" s="71">
        <v>10</v>
      </c>
      <c r="Q79" s="71">
        <v>65</v>
      </c>
      <c r="S79" s="47"/>
      <c r="T79" s="13"/>
      <c r="U79" s="47"/>
      <c r="V79" s="2"/>
    </row>
    <row r="80" spans="2:22" x14ac:dyDescent="0.15">
      <c r="D80" s="77"/>
      <c r="E80" s="333"/>
      <c r="F80" s="49">
        <f>ROUND(F79/(F$77+F$79),3)</f>
        <v>0.215</v>
      </c>
      <c r="G80" s="50">
        <f t="shared" ref="G80" si="42">ROUND(G79/(G$77+G$79),3)</f>
        <v>0.54700000000000004</v>
      </c>
      <c r="H80" s="50">
        <f t="shared" ref="H80" si="43">ROUND(H79/(H$77+H$79),3)</f>
        <v>0.06</v>
      </c>
      <c r="I80" s="51">
        <f t="shared" ref="I80" si="44">ROUND(I79/(I$77+I$79),3)</f>
        <v>0.23599999999999999</v>
      </c>
      <c r="J80" s="52">
        <f>ROUND(J79/(J$77+J$79+J83),3)</f>
        <v>0.17100000000000001</v>
      </c>
      <c r="K80" s="50">
        <f>ROUND(K79/(K$77+K$79+K83),3)</f>
        <v>0.44400000000000001</v>
      </c>
      <c r="L80" s="50">
        <v>3.6999999999999998E-2</v>
      </c>
      <c r="M80" s="50">
        <f t="shared" ref="M80" si="45">ROUND(M79/(M$77+M$79+M83),3)</f>
        <v>0.21</v>
      </c>
      <c r="N80" s="52">
        <f>ROUND(N79/(N$77+N$79),3)</f>
        <v>0.17199999999999999</v>
      </c>
      <c r="O80" s="50">
        <f>ROUND(O79/(O$77+O$79),3)</f>
        <v>0.5</v>
      </c>
      <c r="P80" s="50">
        <f>ROUND(P79/(P$77+P$79),3)</f>
        <v>4.3999999999999997E-2</v>
      </c>
      <c r="Q80" s="50">
        <f>ROUND(Q79/(Q$77+Q$79+Q$83),3)</f>
        <v>0.19900000000000001</v>
      </c>
      <c r="R80" s="47"/>
      <c r="S80" s="47"/>
      <c r="T80" s="13"/>
      <c r="U80" s="47"/>
      <c r="V80" s="2"/>
    </row>
    <row r="81" spans="2:22" hidden="1" x14ac:dyDescent="0.15">
      <c r="D81" s="77"/>
      <c r="E81" s="331" t="s">
        <v>33</v>
      </c>
      <c r="F81" s="70"/>
      <c r="G81" s="71">
        <v>0</v>
      </c>
      <c r="H81" s="71"/>
      <c r="I81" s="72"/>
      <c r="J81" s="31"/>
      <c r="K81" s="71">
        <v>0</v>
      </c>
      <c r="L81" s="71"/>
      <c r="M81" s="71"/>
      <c r="N81" s="31"/>
      <c r="O81" s="71">
        <v>0</v>
      </c>
      <c r="P81" s="71"/>
      <c r="Q81" s="71"/>
      <c r="S81" s="2"/>
      <c r="T81" s="13"/>
      <c r="U81" s="2"/>
      <c r="V81" s="2"/>
    </row>
    <row r="82" spans="2:22" hidden="1" x14ac:dyDescent="0.15">
      <c r="D82" s="77"/>
      <c r="E82" s="333"/>
      <c r="F82" s="49" t="e">
        <f t="shared" ref="F82:Q82" si="46">ROUND(F81/(F$77+F$79+F$83),3)</f>
        <v>#VALUE!</v>
      </c>
      <c r="G82" s="50" t="e">
        <f t="shared" si="46"/>
        <v>#VALUE!</v>
      </c>
      <c r="H82" s="50" t="e">
        <f t="shared" si="46"/>
        <v>#VALUE!</v>
      </c>
      <c r="I82" s="51" t="e">
        <f t="shared" si="46"/>
        <v>#VALUE!</v>
      </c>
      <c r="J82" s="52">
        <f t="shared" si="46"/>
        <v>0</v>
      </c>
      <c r="K82" s="50">
        <f t="shared" si="46"/>
        <v>0</v>
      </c>
      <c r="L82" s="50">
        <f t="shared" si="46"/>
        <v>0</v>
      </c>
      <c r="M82" s="50">
        <f t="shared" si="46"/>
        <v>0</v>
      </c>
      <c r="N82" s="52">
        <f t="shared" si="46"/>
        <v>0</v>
      </c>
      <c r="O82" s="50">
        <f t="shared" si="46"/>
        <v>0</v>
      </c>
      <c r="P82" s="50">
        <f t="shared" si="46"/>
        <v>0</v>
      </c>
      <c r="Q82" s="50">
        <f t="shared" si="46"/>
        <v>0</v>
      </c>
      <c r="R82" s="47"/>
      <c r="S82" s="2"/>
      <c r="T82" s="13"/>
      <c r="U82" s="2"/>
      <c r="V82" s="2"/>
    </row>
    <row r="83" spans="2:22" x14ac:dyDescent="0.15">
      <c r="D83" s="77"/>
      <c r="E83" s="468" t="s">
        <v>20</v>
      </c>
      <c r="F83" s="319" t="s">
        <v>7</v>
      </c>
      <c r="G83" s="321" t="s">
        <v>7</v>
      </c>
      <c r="H83" s="321" t="s">
        <v>7</v>
      </c>
      <c r="I83" s="317" t="s">
        <v>7</v>
      </c>
      <c r="J83" s="31">
        <f>K83+L83+M83</f>
        <v>18</v>
      </c>
      <c r="K83" s="71">
        <v>3</v>
      </c>
      <c r="L83" s="71">
        <v>4</v>
      </c>
      <c r="M83" s="71">
        <v>11</v>
      </c>
      <c r="N83" s="31">
        <v>0</v>
      </c>
      <c r="O83" s="71">
        <v>0</v>
      </c>
      <c r="P83" s="71">
        <v>0</v>
      </c>
      <c r="Q83" s="71">
        <v>0</v>
      </c>
      <c r="S83" s="2"/>
      <c r="T83" s="13"/>
      <c r="U83" s="2"/>
      <c r="V83" s="2"/>
    </row>
    <row r="84" spans="2:22" x14ac:dyDescent="0.15">
      <c r="D84" s="77"/>
      <c r="E84" s="333"/>
      <c r="F84" s="320"/>
      <c r="G84" s="322"/>
      <c r="H84" s="322"/>
      <c r="I84" s="318"/>
      <c r="J84" s="52">
        <f>ROUND(J83/(J$77+J$79+J83),3)</f>
        <v>2.9000000000000001E-2</v>
      </c>
      <c r="K84" s="50">
        <f>ROUND(K83/(K$77+K$79+K83),3)</f>
        <v>5.6000000000000001E-2</v>
      </c>
      <c r="L84" s="50">
        <f t="shared" ref="L84:M84" si="47">ROUND(L83/(L$77+L$79+L83),3)</f>
        <v>1.9E-2</v>
      </c>
      <c r="M84" s="50">
        <f t="shared" si="47"/>
        <v>3.1E-2</v>
      </c>
      <c r="N84" s="52">
        <v>0</v>
      </c>
      <c r="O84" s="50">
        <v>0</v>
      </c>
      <c r="P84" s="50">
        <v>0</v>
      </c>
      <c r="Q84" s="50">
        <v>0</v>
      </c>
      <c r="R84" s="47"/>
      <c r="S84" s="2"/>
      <c r="T84" s="13"/>
      <c r="U84" s="2"/>
      <c r="V84" s="2"/>
    </row>
    <row r="85" spans="2:22" x14ac:dyDescent="0.15">
      <c r="D85" s="331" t="s">
        <v>34</v>
      </c>
      <c r="E85" s="364"/>
      <c r="F85" s="70">
        <f>G85+H85+I85</f>
        <v>124</v>
      </c>
      <c r="G85" s="71">
        <v>9</v>
      </c>
      <c r="H85" s="71">
        <v>33</v>
      </c>
      <c r="I85" s="72">
        <v>82</v>
      </c>
      <c r="J85" s="31">
        <f>K85+L85+M85</f>
        <v>162</v>
      </c>
      <c r="K85" s="71">
        <v>11</v>
      </c>
      <c r="L85" s="71">
        <v>43</v>
      </c>
      <c r="M85" s="71">
        <v>108</v>
      </c>
      <c r="N85" s="31">
        <v>145</v>
      </c>
      <c r="O85" s="71">
        <v>6</v>
      </c>
      <c r="P85" s="71">
        <v>38</v>
      </c>
      <c r="Q85" s="71">
        <v>101</v>
      </c>
      <c r="S85" s="2"/>
      <c r="T85" s="13"/>
      <c r="U85" s="2"/>
      <c r="V85" s="2"/>
    </row>
    <row r="86" spans="2:22" x14ac:dyDescent="0.15">
      <c r="D86" s="333"/>
      <c r="E86" s="365"/>
      <c r="F86" s="49">
        <f>ROUND(F85/(F75+F85),3)</f>
        <v>0.17799999999999999</v>
      </c>
      <c r="G86" s="50">
        <f t="shared" ref="G86:I86" si="48">ROUND(G85/(G75+G85),3)</f>
        <v>0.123</v>
      </c>
      <c r="H86" s="50">
        <f t="shared" si="48"/>
        <v>0.153</v>
      </c>
      <c r="I86" s="51">
        <f t="shared" si="48"/>
        <v>0.20100000000000001</v>
      </c>
      <c r="J86" s="52">
        <f>ROUND(J85/(J75+J85+J87),3)</f>
        <v>0.20599999999999999</v>
      </c>
      <c r="K86" s="52">
        <f>ROUND(K85/(K75+K85+K87),3)</f>
        <v>0.16700000000000001</v>
      </c>
      <c r="L86" s="52">
        <f t="shared" ref="L86:M86" si="49">ROUND(L85/(L75+L85+L87),3)</f>
        <v>0.16800000000000001</v>
      </c>
      <c r="M86" s="52">
        <f t="shared" si="49"/>
        <v>0.23200000000000001</v>
      </c>
      <c r="N86" s="52">
        <f t="shared" ref="N86:Q86" si="50">1-N76</f>
        <v>0.19199999999999995</v>
      </c>
      <c r="O86" s="52">
        <f t="shared" si="50"/>
        <v>9.099999999999997E-2</v>
      </c>
      <c r="P86" s="52">
        <f t="shared" si="50"/>
        <v>0.14400000000000002</v>
      </c>
      <c r="Q86" s="52">
        <f t="shared" si="50"/>
        <v>0.23599999999999999</v>
      </c>
      <c r="R86" s="47"/>
      <c r="S86" s="2"/>
      <c r="T86" s="13"/>
      <c r="U86" s="2"/>
      <c r="V86" s="2"/>
    </row>
    <row r="87" spans="2:22" x14ac:dyDescent="0.15">
      <c r="D87" s="331" t="s">
        <v>20</v>
      </c>
      <c r="E87" s="364"/>
      <c r="F87" s="319" t="s">
        <v>7</v>
      </c>
      <c r="G87" s="321" t="s">
        <v>7</v>
      </c>
      <c r="H87" s="321" t="s">
        <v>7</v>
      </c>
      <c r="I87" s="317" t="s">
        <v>7</v>
      </c>
      <c r="J87" s="31">
        <f>K87+L87+M87</f>
        <v>5</v>
      </c>
      <c r="K87" s="71">
        <v>1</v>
      </c>
      <c r="L87" s="71">
        <v>0</v>
      </c>
      <c r="M87" s="71">
        <v>4</v>
      </c>
      <c r="N87" s="31">
        <v>0</v>
      </c>
      <c r="O87" s="71">
        <v>0</v>
      </c>
      <c r="P87" s="71">
        <v>0</v>
      </c>
      <c r="Q87" s="71">
        <v>0</v>
      </c>
      <c r="S87" s="2"/>
      <c r="T87" s="13"/>
      <c r="U87" s="2"/>
      <c r="V87" s="2"/>
    </row>
    <row r="88" spans="2:22" x14ac:dyDescent="0.15">
      <c r="D88" s="333"/>
      <c r="E88" s="365"/>
      <c r="F88" s="320"/>
      <c r="G88" s="322"/>
      <c r="H88" s="322"/>
      <c r="I88" s="318"/>
      <c r="J88" s="52">
        <f t="shared" ref="J88:Q88" si="51">1-J76-J86</f>
        <v>5.9999999999999776E-3</v>
      </c>
      <c r="K88" s="52">
        <f>1-K76-K86</f>
        <v>1.5000000000000041E-2</v>
      </c>
      <c r="L88" s="52">
        <f t="shared" si="51"/>
        <v>0</v>
      </c>
      <c r="M88" s="52">
        <f t="shared" si="51"/>
        <v>8.9999999999999802E-3</v>
      </c>
      <c r="N88" s="52">
        <f t="shared" si="51"/>
        <v>0</v>
      </c>
      <c r="O88" s="52">
        <f t="shared" si="51"/>
        <v>0</v>
      </c>
      <c r="P88" s="52">
        <f t="shared" si="51"/>
        <v>0</v>
      </c>
      <c r="Q88" s="52">
        <f t="shared" si="51"/>
        <v>0</v>
      </c>
      <c r="R88" s="47"/>
      <c r="S88" s="2"/>
      <c r="T88" s="13"/>
      <c r="U88" s="2"/>
      <c r="V88" s="2"/>
    </row>
    <row r="89" spans="2:22" x14ac:dyDescent="0.15">
      <c r="D89" s="370" t="s">
        <v>21</v>
      </c>
      <c r="E89" s="371"/>
      <c r="F89" s="70">
        <f>F75+F85</f>
        <v>696</v>
      </c>
      <c r="G89" s="71">
        <f t="shared" ref="G89:I89" si="52">G75+G85</f>
        <v>73</v>
      </c>
      <c r="H89" s="71">
        <f t="shared" si="52"/>
        <v>215</v>
      </c>
      <c r="I89" s="72">
        <f t="shared" si="52"/>
        <v>408</v>
      </c>
      <c r="J89" s="78">
        <f t="shared" ref="J89:Q90" si="53">J75+J85+J87</f>
        <v>787</v>
      </c>
      <c r="K89" s="71">
        <f t="shared" si="53"/>
        <v>66</v>
      </c>
      <c r="L89" s="78">
        <f t="shared" si="53"/>
        <v>256</v>
      </c>
      <c r="M89" s="71">
        <f t="shared" si="53"/>
        <v>465</v>
      </c>
      <c r="N89" s="78">
        <f t="shared" si="53"/>
        <v>757</v>
      </c>
      <c r="O89" s="71">
        <f t="shared" si="53"/>
        <v>66</v>
      </c>
      <c r="P89" s="78">
        <f t="shared" si="53"/>
        <v>263</v>
      </c>
      <c r="Q89" s="71">
        <f t="shared" si="53"/>
        <v>428</v>
      </c>
      <c r="S89" s="2"/>
      <c r="T89" s="13"/>
      <c r="U89" s="2"/>
      <c r="V89" s="2"/>
    </row>
    <row r="90" spans="2:22" ht="14.25" thickBot="1" x14ac:dyDescent="0.2">
      <c r="D90" s="370"/>
      <c r="E90" s="371"/>
      <c r="F90" s="57">
        <f>F76+F86</f>
        <v>1</v>
      </c>
      <c r="G90" s="58">
        <f t="shared" ref="G90:I90" si="54">G76+G86</f>
        <v>1</v>
      </c>
      <c r="H90" s="58">
        <f t="shared" si="54"/>
        <v>1</v>
      </c>
      <c r="I90" s="59">
        <f t="shared" si="54"/>
        <v>1</v>
      </c>
      <c r="J90" s="60">
        <f t="shared" si="53"/>
        <v>1</v>
      </c>
      <c r="K90" s="50">
        <f t="shared" si="53"/>
        <v>1</v>
      </c>
      <c r="L90" s="60">
        <f t="shared" si="53"/>
        <v>1</v>
      </c>
      <c r="M90" s="50">
        <f t="shared" si="53"/>
        <v>1</v>
      </c>
      <c r="N90" s="60">
        <f t="shared" si="53"/>
        <v>1</v>
      </c>
      <c r="O90" s="50">
        <f t="shared" si="53"/>
        <v>1</v>
      </c>
      <c r="P90" s="60">
        <f t="shared" si="53"/>
        <v>1</v>
      </c>
      <c r="Q90" s="50">
        <f t="shared" si="53"/>
        <v>1</v>
      </c>
      <c r="R90" s="61"/>
      <c r="S90" s="42"/>
      <c r="T90" s="43"/>
      <c r="U90" s="42"/>
      <c r="V90" s="2"/>
    </row>
    <row r="91" spans="2:22" x14ac:dyDescent="0.15">
      <c r="K91" s="5"/>
      <c r="O91" s="5"/>
    </row>
    <row r="92" spans="2:22" x14ac:dyDescent="0.15">
      <c r="K92" s="5"/>
      <c r="O92" s="5"/>
    </row>
    <row r="93" spans="2:22" ht="14.25" thickBot="1" x14ac:dyDescent="0.2">
      <c r="B93" s="3" t="s">
        <v>259</v>
      </c>
      <c r="C93" s="3"/>
      <c r="D93" s="3"/>
      <c r="F93" s="11"/>
      <c r="G93" s="47"/>
      <c r="H93" s="47"/>
      <c r="I93" s="47"/>
      <c r="J93" s="47"/>
      <c r="K93" s="5"/>
      <c r="N93" s="47"/>
      <c r="O93" s="5"/>
    </row>
    <row r="94" spans="2:22" x14ac:dyDescent="0.15">
      <c r="D94" s="335"/>
      <c r="E94" s="339"/>
      <c r="F94" s="435" t="s">
        <v>248</v>
      </c>
      <c r="G94" s="452"/>
      <c r="H94" s="452"/>
      <c r="I94" s="453"/>
      <c r="J94" s="339" t="s">
        <v>10</v>
      </c>
      <c r="K94" s="421"/>
      <c r="L94" s="421"/>
      <c r="M94" s="422"/>
      <c r="N94" s="339" t="s">
        <v>11</v>
      </c>
      <c r="O94" s="421"/>
      <c r="P94" s="421"/>
      <c r="Q94" s="422"/>
      <c r="R94" s="12"/>
      <c r="S94" s="2"/>
      <c r="T94" s="13"/>
      <c r="U94" s="2"/>
      <c r="V94" s="2"/>
    </row>
    <row r="95" spans="2:22" x14ac:dyDescent="0.15">
      <c r="D95" s="337"/>
      <c r="E95" s="340"/>
      <c r="F95" s="14"/>
      <c r="G95" s="15" t="s">
        <v>12</v>
      </c>
      <c r="H95" s="15" t="s">
        <v>13</v>
      </c>
      <c r="I95" s="48" t="s">
        <v>14</v>
      </c>
      <c r="J95" s="18"/>
      <c r="K95" s="15" t="s">
        <v>12</v>
      </c>
      <c r="L95" s="15" t="s">
        <v>13</v>
      </c>
      <c r="M95" s="15" t="s">
        <v>14</v>
      </c>
      <c r="N95" s="18"/>
      <c r="O95" s="15" t="s">
        <v>12</v>
      </c>
      <c r="P95" s="15" t="s">
        <v>13</v>
      </c>
      <c r="Q95" s="15" t="s">
        <v>14</v>
      </c>
      <c r="R95" s="19"/>
      <c r="S95" s="2"/>
      <c r="T95" s="13"/>
      <c r="U95" s="2"/>
      <c r="V95" s="2"/>
    </row>
    <row r="96" spans="2:22" x14ac:dyDescent="0.15">
      <c r="D96" s="331" t="s">
        <v>30</v>
      </c>
      <c r="E96" s="364"/>
      <c r="F96" s="27">
        <f>F98+F100+F102</f>
        <v>463</v>
      </c>
      <c r="G96" s="28">
        <f t="shared" ref="G96:I96" si="55">G98+G100+G102</f>
        <v>56</v>
      </c>
      <c r="H96" s="28">
        <f t="shared" si="55"/>
        <v>154</v>
      </c>
      <c r="I96" s="29">
        <f t="shared" si="55"/>
        <v>253</v>
      </c>
      <c r="J96" s="30">
        <f t="shared" ref="J96:Q96" si="56">J98+J100+J102+J104</f>
        <v>526</v>
      </c>
      <c r="K96" s="28">
        <f t="shared" si="56"/>
        <v>49</v>
      </c>
      <c r="L96" s="28">
        <f t="shared" si="56"/>
        <v>187</v>
      </c>
      <c r="M96" s="28">
        <f t="shared" si="56"/>
        <v>290</v>
      </c>
      <c r="N96" s="30">
        <f t="shared" si="56"/>
        <v>505</v>
      </c>
      <c r="O96" s="28">
        <f t="shared" si="56"/>
        <v>49</v>
      </c>
      <c r="P96" s="28">
        <f t="shared" si="56"/>
        <v>192</v>
      </c>
      <c r="Q96" s="28">
        <f t="shared" si="56"/>
        <v>264</v>
      </c>
      <c r="S96" s="2"/>
      <c r="T96" s="13"/>
      <c r="U96" s="2"/>
      <c r="V96" s="2"/>
    </row>
    <row r="97" spans="4:22" x14ac:dyDescent="0.15">
      <c r="D97" s="468"/>
      <c r="E97" s="365"/>
      <c r="F97" s="49">
        <f>ROUND(F96/(F$96+F$106),3)</f>
        <v>0.68300000000000005</v>
      </c>
      <c r="G97" s="50">
        <f>ROUND(G96/(G$96+G$106),3)</f>
        <v>0.76700000000000002</v>
      </c>
      <c r="H97" s="50">
        <f t="shared" ref="H97:I97" si="57">ROUND(H96/(H$96+H$106),3)</f>
        <v>0.74</v>
      </c>
      <c r="I97" s="51">
        <f t="shared" si="57"/>
        <v>0.63700000000000001</v>
      </c>
      <c r="J97" s="52">
        <f>ROUND(J96/(J$96+J$106+J$108),3)</f>
        <v>0.66800000000000004</v>
      </c>
      <c r="K97" s="50">
        <v>0.74299999999999999</v>
      </c>
      <c r="L97" s="50">
        <f t="shared" ref="L97:Q97" si="58">ROUND(L96/(L$96+L$106+L$108),3)</f>
        <v>0.73</v>
      </c>
      <c r="M97" s="50">
        <f t="shared" si="58"/>
        <v>0.624</v>
      </c>
      <c r="N97" s="52">
        <f t="shared" si="58"/>
        <v>0.66700000000000004</v>
      </c>
      <c r="O97" s="50">
        <f t="shared" si="58"/>
        <v>0.74199999999999999</v>
      </c>
      <c r="P97" s="50">
        <f t="shared" si="58"/>
        <v>0.73</v>
      </c>
      <c r="Q97" s="50">
        <f t="shared" si="58"/>
        <v>0.61699999999999999</v>
      </c>
      <c r="R97" s="47"/>
      <c r="S97" s="2"/>
      <c r="T97" s="13"/>
      <c r="U97" s="2"/>
      <c r="V97" s="2"/>
    </row>
    <row r="98" spans="4:22" x14ac:dyDescent="0.15">
      <c r="D98" s="77"/>
      <c r="E98" s="331" t="s">
        <v>31</v>
      </c>
      <c r="F98" s="27">
        <f>G98+H98+I98</f>
        <v>230</v>
      </c>
      <c r="G98" s="28">
        <v>14</v>
      </c>
      <c r="H98" s="28">
        <v>95</v>
      </c>
      <c r="I98" s="29">
        <v>121</v>
      </c>
      <c r="J98" s="30">
        <f>K98+L98+M98</f>
        <v>254</v>
      </c>
      <c r="K98" s="28">
        <v>11</v>
      </c>
      <c r="L98" s="28">
        <v>103</v>
      </c>
      <c r="M98" s="28">
        <v>140</v>
      </c>
      <c r="N98" s="30">
        <v>285</v>
      </c>
      <c r="O98" s="28">
        <v>11</v>
      </c>
      <c r="P98" s="28">
        <v>124</v>
      </c>
      <c r="Q98" s="28">
        <f>N98-O98-P98</f>
        <v>150</v>
      </c>
      <c r="S98" s="2"/>
      <c r="T98" s="13"/>
      <c r="U98" s="2"/>
      <c r="V98" s="2"/>
    </row>
    <row r="99" spans="4:22" x14ac:dyDescent="0.15">
      <c r="D99" s="77"/>
      <c r="E99" s="468"/>
      <c r="F99" s="49">
        <f>ROUND(F98/(F$98+F$100+F$102),3)</f>
        <v>0.497</v>
      </c>
      <c r="G99" s="50">
        <f t="shared" ref="G99:I99" si="59">ROUND(G98/(G$98+G$100+G$102),3)</f>
        <v>0.25</v>
      </c>
      <c r="H99" s="50">
        <f t="shared" si="59"/>
        <v>0.61699999999999999</v>
      </c>
      <c r="I99" s="51">
        <f t="shared" si="59"/>
        <v>0.47799999999999998</v>
      </c>
      <c r="J99" s="52">
        <f>ROUND(J98/(J$98+J$100+J$102+J$104),3)</f>
        <v>0.48299999999999998</v>
      </c>
      <c r="K99" s="50">
        <v>0.22500000000000001</v>
      </c>
      <c r="L99" s="50">
        <f t="shared" ref="L99:Q99" si="60">ROUND(L98/(L$98+L$100+L$102+L$104),3)</f>
        <v>0.55100000000000005</v>
      </c>
      <c r="M99" s="50">
        <f t="shared" si="60"/>
        <v>0.48299999999999998</v>
      </c>
      <c r="N99" s="52">
        <f t="shared" si="60"/>
        <v>0.56399999999999995</v>
      </c>
      <c r="O99" s="50">
        <f t="shared" si="60"/>
        <v>0.224</v>
      </c>
      <c r="P99" s="50">
        <f t="shared" si="60"/>
        <v>0.64600000000000002</v>
      </c>
      <c r="Q99" s="50">
        <f t="shared" si="60"/>
        <v>0.56799999999999995</v>
      </c>
      <c r="R99" s="47"/>
      <c r="S99" s="47"/>
      <c r="T99" s="13"/>
      <c r="U99" s="47"/>
      <c r="V99" s="2"/>
    </row>
    <row r="100" spans="4:22" x14ac:dyDescent="0.15">
      <c r="D100" s="77"/>
      <c r="E100" s="331" t="s">
        <v>32</v>
      </c>
      <c r="F100" s="27">
        <f>G100+H100+I100</f>
        <v>175</v>
      </c>
      <c r="G100" s="71">
        <v>41</v>
      </c>
      <c r="H100" s="71">
        <v>37</v>
      </c>
      <c r="I100" s="29">
        <v>97</v>
      </c>
      <c r="J100" s="30">
        <f>K100+L100+M100</f>
        <v>165</v>
      </c>
      <c r="K100" s="71">
        <v>29</v>
      </c>
      <c r="L100" s="71">
        <v>33</v>
      </c>
      <c r="M100" s="28">
        <v>103</v>
      </c>
      <c r="N100" s="31">
        <v>176</v>
      </c>
      <c r="O100" s="71">
        <v>36</v>
      </c>
      <c r="P100" s="71">
        <v>46</v>
      </c>
      <c r="Q100" s="28">
        <f>N100-O100-P100</f>
        <v>94</v>
      </c>
      <c r="S100" s="47"/>
      <c r="T100" s="13"/>
      <c r="U100" s="47"/>
      <c r="V100" s="2"/>
    </row>
    <row r="101" spans="4:22" x14ac:dyDescent="0.15">
      <c r="D101" s="77"/>
      <c r="E101" s="333"/>
      <c r="F101" s="49">
        <f>ROUND(F100/(F$98+F$100+F$102),3)</f>
        <v>0.378</v>
      </c>
      <c r="G101" s="50">
        <f t="shared" ref="G101" si="61">ROUND(G100/(G$98+G$100+G$102),3)</f>
        <v>0.73199999999999998</v>
      </c>
      <c r="H101" s="50">
        <f t="shared" ref="H101" si="62">ROUND(H100/(H$98+H$100+H$102),3)</f>
        <v>0.24</v>
      </c>
      <c r="I101" s="51">
        <f t="shared" ref="I101" si="63">ROUND(I100/(I$98+I$100+I$102),3)</f>
        <v>0.38300000000000001</v>
      </c>
      <c r="J101" s="52">
        <f t="shared" ref="J101:Q101" si="64">ROUND(J100/(J$98+J$100+J$102+J$104),3)</f>
        <v>0.314</v>
      </c>
      <c r="K101" s="50">
        <f>ROUND(K100/(K$98+K$100+K$102+K$104),3)</f>
        <v>0.59199999999999997</v>
      </c>
      <c r="L101" s="50">
        <v>0.17699999999999999</v>
      </c>
      <c r="M101" s="50">
        <f t="shared" si="64"/>
        <v>0.35499999999999998</v>
      </c>
      <c r="N101" s="52">
        <f t="shared" si="64"/>
        <v>0.34899999999999998</v>
      </c>
      <c r="O101" s="50">
        <f t="shared" si="64"/>
        <v>0.73499999999999999</v>
      </c>
      <c r="P101" s="50">
        <f t="shared" si="64"/>
        <v>0.24</v>
      </c>
      <c r="Q101" s="50">
        <f t="shared" si="64"/>
        <v>0.35599999999999998</v>
      </c>
      <c r="R101" s="47"/>
      <c r="S101" s="47"/>
      <c r="T101" s="13"/>
      <c r="U101" s="47"/>
      <c r="V101" s="2"/>
    </row>
    <row r="102" spans="4:22" x14ac:dyDescent="0.15">
      <c r="D102" s="77"/>
      <c r="E102" s="468" t="s">
        <v>33</v>
      </c>
      <c r="F102" s="27">
        <f>G102+H102+I102</f>
        <v>58</v>
      </c>
      <c r="G102" s="71">
        <v>1</v>
      </c>
      <c r="H102" s="71">
        <v>22</v>
      </c>
      <c r="I102" s="29">
        <v>35</v>
      </c>
      <c r="J102" s="30">
        <f>K102+L102+M102</f>
        <v>66</v>
      </c>
      <c r="K102" s="71">
        <v>6</v>
      </c>
      <c r="L102" s="71">
        <v>30</v>
      </c>
      <c r="M102" s="28">
        <v>30</v>
      </c>
      <c r="N102" s="31">
        <v>41</v>
      </c>
      <c r="O102" s="71">
        <v>1</v>
      </c>
      <c r="P102" s="71">
        <v>21</v>
      </c>
      <c r="Q102" s="28">
        <f>N102-O102-P102</f>
        <v>19</v>
      </c>
      <c r="S102" s="47"/>
      <c r="T102" s="13"/>
      <c r="U102" s="47"/>
      <c r="V102" s="2"/>
    </row>
    <row r="103" spans="4:22" x14ac:dyDescent="0.15">
      <c r="D103" s="77"/>
      <c r="E103" s="333"/>
      <c r="F103" s="49">
        <f>ROUND(F102/(F$98+F$100+F$102),3)</f>
        <v>0.125</v>
      </c>
      <c r="G103" s="50">
        <f t="shared" ref="G103" si="65">ROUND(G102/(G$98+G$100+G$102),3)</f>
        <v>1.7999999999999999E-2</v>
      </c>
      <c r="H103" s="50">
        <f t="shared" ref="H103" si="66">ROUND(H102/(H$98+H$100+H$102),3)</f>
        <v>0.14299999999999999</v>
      </c>
      <c r="I103" s="51">
        <f t="shared" ref="I103" si="67">ROUND(I102/(I$98+I$100+I$102),3)</f>
        <v>0.13800000000000001</v>
      </c>
      <c r="J103" s="52">
        <f t="shared" ref="J103:Q103" si="68">ROUND(J102/(J$98+J$100+J$102+J$104),3)</f>
        <v>0.125</v>
      </c>
      <c r="K103" s="50">
        <f t="shared" si="68"/>
        <v>0.122</v>
      </c>
      <c r="L103" s="50">
        <f t="shared" si="68"/>
        <v>0.16</v>
      </c>
      <c r="M103" s="50">
        <f t="shared" si="68"/>
        <v>0.10299999999999999</v>
      </c>
      <c r="N103" s="52">
        <f t="shared" si="68"/>
        <v>8.1000000000000003E-2</v>
      </c>
      <c r="O103" s="50">
        <f t="shared" si="68"/>
        <v>0.02</v>
      </c>
      <c r="P103" s="50">
        <f t="shared" si="68"/>
        <v>0.109</v>
      </c>
      <c r="Q103" s="50">
        <f t="shared" si="68"/>
        <v>7.1999999999999995E-2</v>
      </c>
      <c r="R103" s="47"/>
      <c r="S103" s="2"/>
      <c r="T103" s="13"/>
      <c r="U103" s="2"/>
      <c r="V103" s="2"/>
    </row>
    <row r="104" spans="4:22" x14ac:dyDescent="0.15">
      <c r="D104" s="79"/>
      <c r="E104" s="468" t="s">
        <v>20</v>
      </c>
      <c r="F104" s="319" t="s">
        <v>7</v>
      </c>
      <c r="G104" s="321" t="s">
        <v>7</v>
      </c>
      <c r="H104" s="321" t="s">
        <v>7</v>
      </c>
      <c r="I104" s="317" t="s">
        <v>7</v>
      </c>
      <c r="J104" s="30">
        <f>K104+L104+M104</f>
        <v>41</v>
      </c>
      <c r="K104" s="71">
        <v>3</v>
      </c>
      <c r="L104" s="71">
        <v>21</v>
      </c>
      <c r="M104" s="28">
        <v>17</v>
      </c>
      <c r="N104" s="31">
        <v>3</v>
      </c>
      <c r="O104" s="71">
        <v>1</v>
      </c>
      <c r="P104" s="71">
        <v>1</v>
      </c>
      <c r="Q104" s="28">
        <f>N104-O104-P104</f>
        <v>1</v>
      </c>
      <c r="S104" s="2"/>
      <c r="T104" s="13"/>
      <c r="U104" s="2"/>
      <c r="V104" s="2"/>
    </row>
    <row r="105" spans="4:22" x14ac:dyDescent="0.15">
      <c r="D105" s="79"/>
      <c r="E105" s="333"/>
      <c r="F105" s="320"/>
      <c r="G105" s="322"/>
      <c r="H105" s="322"/>
      <c r="I105" s="318"/>
      <c r="J105" s="52">
        <f t="shared" ref="J105:Q105" si="69">ROUND(J104/(J$98+J$100+J$102+J$104),3)</f>
        <v>7.8E-2</v>
      </c>
      <c r="K105" s="50">
        <f t="shared" si="69"/>
        <v>6.0999999999999999E-2</v>
      </c>
      <c r="L105" s="50">
        <f t="shared" si="69"/>
        <v>0.112</v>
      </c>
      <c r="M105" s="50">
        <f t="shared" si="69"/>
        <v>5.8999999999999997E-2</v>
      </c>
      <c r="N105" s="52">
        <f t="shared" si="69"/>
        <v>6.0000000000000001E-3</v>
      </c>
      <c r="O105" s="50">
        <f t="shared" si="69"/>
        <v>0.02</v>
      </c>
      <c r="P105" s="50">
        <f t="shared" si="69"/>
        <v>5.0000000000000001E-3</v>
      </c>
      <c r="Q105" s="50">
        <f t="shared" si="69"/>
        <v>4.0000000000000001E-3</v>
      </c>
      <c r="R105" s="47"/>
      <c r="S105" s="2"/>
      <c r="T105" s="13"/>
      <c r="U105" s="2"/>
      <c r="V105" s="2"/>
    </row>
    <row r="106" spans="4:22" x14ac:dyDescent="0.15">
      <c r="D106" s="331" t="s">
        <v>34</v>
      </c>
      <c r="E106" s="364"/>
      <c r="F106" s="27">
        <f>G106+H106+I106</f>
        <v>215</v>
      </c>
      <c r="G106" s="71">
        <v>17</v>
      </c>
      <c r="H106" s="71">
        <v>54</v>
      </c>
      <c r="I106" s="29">
        <v>144</v>
      </c>
      <c r="J106" s="30">
        <f>K106+L106+M106</f>
        <v>255</v>
      </c>
      <c r="K106" s="71">
        <v>16</v>
      </c>
      <c r="L106" s="71">
        <v>69</v>
      </c>
      <c r="M106" s="28">
        <v>170</v>
      </c>
      <c r="N106" s="31">
        <f>107+145</f>
        <v>252</v>
      </c>
      <c r="O106" s="71">
        <f>11+6</f>
        <v>17</v>
      </c>
      <c r="P106" s="71">
        <f>34+38-1</f>
        <v>71</v>
      </c>
      <c r="Q106" s="28">
        <f>N106-O106-P106</f>
        <v>164</v>
      </c>
      <c r="S106" s="2"/>
      <c r="T106" s="13"/>
      <c r="U106" s="2"/>
      <c r="V106" s="2"/>
    </row>
    <row r="107" spans="4:22" x14ac:dyDescent="0.15">
      <c r="D107" s="333"/>
      <c r="E107" s="365"/>
      <c r="F107" s="49">
        <f>ROUND(F106/(F$96+F$106),3)</f>
        <v>0.317</v>
      </c>
      <c r="G107" s="50">
        <f t="shared" ref="G107:I107" si="70">ROUND(G106/(G$96+G$106),3)</f>
        <v>0.23300000000000001</v>
      </c>
      <c r="H107" s="50">
        <f t="shared" si="70"/>
        <v>0.26</v>
      </c>
      <c r="I107" s="51">
        <f t="shared" si="70"/>
        <v>0.36299999999999999</v>
      </c>
      <c r="J107" s="52">
        <f t="shared" ref="J107:L107" si="71">ROUND(J106/(J$96+J$106+J$108),3)</f>
        <v>0.32400000000000001</v>
      </c>
      <c r="K107" s="50">
        <f>ROUND(K106/(K$96+K$106+K$108),3)</f>
        <v>0.24199999999999999</v>
      </c>
      <c r="L107" s="50">
        <f t="shared" si="71"/>
        <v>0.27</v>
      </c>
      <c r="M107" s="50">
        <v>0.36499999999999999</v>
      </c>
      <c r="N107" s="52">
        <f t="shared" ref="N107:Q107" si="72">ROUND(N106/(N$96+N$106+N$108),3)</f>
        <v>0.33300000000000002</v>
      </c>
      <c r="O107" s="50">
        <f t="shared" si="72"/>
        <v>0.25800000000000001</v>
      </c>
      <c r="P107" s="50">
        <f t="shared" si="72"/>
        <v>0.27</v>
      </c>
      <c r="Q107" s="50">
        <f t="shared" si="72"/>
        <v>0.38300000000000001</v>
      </c>
      <c r="R107" s="47"/>
      <c r="S107" s="2"/>
      <c r="T107" s="13"/>
      <c r="U107" s="2"/>
      <c r="V107" s="2"/>
    </row>
    <row r="108" spans="4:22" x14ac:dyDescent="0.15">
      <c r="D108" s="331" t="s">
        <v>20</v>
      </c>
      <c r="E108" s="364"/>
      <c r="F108" s="319" t="s">
        <v>7</v>
      </c>
      <c r="G108" s="321" t="s">
        <v>7</v>
      </c>
      <c r="H108" s="321" t="s">
        <v>7</v>
      </c>
      <c r="I108" s="317" t="s">
        <v>7</v>
      </c>
      <c r="J108" s="30">
        <f>K108+L108+M108</f>
        <v>6</v>
      </c>
      <c r="K108" s="71">
        <v>1</v>
      </c>
      <c r="L108" s="71">
        <v>0</v>
      </c>
      <c r="M108" s="28">
        <v>5</v>
      </c>
      <c r="N108" s="31">
        <v>0</v>
      </c>
      <c r="O108" s="71">
        <v>0</v>
      </c>
      <c r="P108" s="71">
        <v>0</v>
      </c>
      <c r="Q108" s="28">
        <f>N108-O108-P108</f>
        <v>0</v>
      </c>
      <c r="S108" s="2"/>
      <c r="T108" s="13"/>
      <c r="U108" s="2"/>
      <c r="V108" s="2"/>
    </row>
    <row r="109" spans="4:22" x14ac:dyDescent="0.15">
      <c r="D109" s="333"/>
      <c r="E109" s="365"/>
      <c r="F109" s="320"/>
      <c r="G109" s="322"/>
      <c r="H109" s="322"/>
      <c r="I109" s="318"/>
      <c r="J109" s="52">
        <f t="shared" ref="J109:Q109" si="73">ROUND(J108/(J$96+J$106+J$108),3)</f>
        <v>8.0000000000000002E-3</v>
      </c>
      <c r="K109" s="50">
        <f t="shared" si="73"/>
        <v>1.4999999999999999E-2</v>
      </c>
      <c r="L109" s="50">
        <f t="shared" si="73"/>
        <v>0</v>
      </c>
      <c r="M109" s="50">
        <f t="shared" si="73"/>
        <v>1.0999999999999999E-2</v>
      </c>
      <c r="N109" s="52">
        <f t="shared" si="73"/>
        <v>0</v>
      </c>
      <c r="O109" s="50">
        <f t="shared" si="73"/>
        <v>0</v>
      </c>
      <c r="P109" s="50">
        <f t="shared" si="73"/>
        <v>0</v>
      </c>
      <c r="Q109" s="50">
        <f t="shared" si="73"/>
        <v>0</v>
      </c>
      <c r="R109" s="47"/>
      <c r="S109" s="2"/>
      <c r="T109" s="13"/>
      <c r="U109" s="2"/>
      <c r="V109" s="2"/>
    </row>
    <row r="110" spans="4:22" x14ac:dyDescent="0.15">
      <c r="D110" s="370" t="s">
        <v>21</v>
      </c>
      <c r="E110" s="371"/>
      <c r="F110" s="27">
        <f>F96+F106</f>
        <v>678</v>
      </c>
      <c r="G110" s="28">
        <f t="shared" ref="G110:I110" si="74">G96+G106</f>
        <v>73</v>
      </c>
      <c r="H110" s="28">
        <f t="shared" si="74"/>
        <v>208</v>
      </c>
      <c r="I110" s="29">
        <f t="shared" si="74"/>
        <v>397</v>
      </c>
      <c r="J110" s="31">
        <f t="shared" ref="J110:Q111" si="75">J96+J106+J108</f>
        <v>787</v>
      </c>
      <c r="K110" s="80">
        <f t="shared" si="75"/>
        <v>66</v>
      </c>
      <c r="L110" s="71">
        <f t="shared" si="75"/>
        <v>256</v>
      </c>
      <c r="M110" s="78">
        <f t="shared" si="75"/>
        <v>465</v>
      </c>
      <c r="N110" s="71">
        <f t="shared" si="75"/>
        <v>757</v>
      </c>
      <c r="O110" s="80">
        <f t="shared" si="75"/>
        <v>66</v>
      </c>
      <c r="P110" s="71">
        <f t="shared" si="75"/>
        <v>263</v>
      </c>
      <c r="Q110" s="71">
        <f t="shared" si="75"/>
        <v>428</v>
      </c>
      <c r="S110" s="2"/>
      <c r="T110" s="13"/>
      <c r="U110" s="2"/>
      <c r="V110" s="2"/>
    </row>
    <row r="111" spans="4:22" ht="14.25" thickBot="1" x14ac:dyDescent="0.2">
      <c r="D111" s="370"/>
      <c r="E111" s="371"/>
      <c r="F111" s="57">
        <f>F97+F107</f>
        <v>1</v>
      </c>
      <c r="G111" s="58">
        <f t="shared" ref="G111:I111" si="76">G97+G107</f>
        <v>1</v>
      </c>
      <c r="H111" s="58">
        <f t="shared" si="76"/>
        <v>1</v>
      </c>
      <c r="I111" s="59">
        <f t="shared" si="76"/>
        <v>1</v>
      </c>
      <c r="J111" s="52">
        <f t="shared" si="75"/>
        <v>1</v>
      </c>
      <c r="K111" s="81">
        <f t="shared" si="75"/>
        <v>1</v>
      </c>
      <c r="L111" s="50">
        <f t="shared" si="75"/>
        <v>1</v>
      </c>
      <c r="M111" s="60">
        <f t="shared" si="75"/>
        <v>1</v>
      </c>
      <c r="N111" s="50">
        <f t="shared" si="75"/>
        <v>1</v>
      </c>
      <c r="O111" s="81">
        <f t="shared" si="75"/>
        <v>1</v>
      </c>
      <c r="P111" s="50">
        <f t="shared" si="75"/>
        <v>1</v>
      </c>
      <c r="Q111" s="50">
        <f t="shared" si="75"/>
        <v>1</v>
      </c>
      <c r="R111" s="61"/>
      <c r="S111" s="42"/>
      <c r="T111" s="43"/>
      <c r="U111" s="42"/>
      <c r="V111" s="2"/>
    </row>
    <row r="112" spans="4:22" x14ac:dyDescent="0.15">
      <c r="F112" s="61"/>
      <c r="G112" s="61"/>
      <c r="H112" s="61"/>
      <c r="I112" s="61"/>
      <c r="J112" s="61"/>
      <c r="K112" s="82"/>
      <c r="L112" s="61"/>
      <c r="N112" s="61"/>
      <c r="O112" s="82"/>
      <c r="P112" s="61"/>
    </row>
    <row r="113" spans="2:22" x14ac:dyDescent="0.15">
      <c r="F113" s="61"/>
      <c r="G113" s="61"/>
      <c r="H113" s="61"/>
      <c r="I113" s="61"/>
      <c r="J113" s="61"/>
      <c r="K113" s="82"/>
      <c r="L113" s="61"/>
      <c r="N113" s="61"/>
      <c r="O113" s="82"/>
      <c r="P113" s="61"/>
    </row>
    <row r="114" spans="2:22" ht="14.25" thickBot="1" x14ac:dyDescent="0.2">
      <c r="B114" s="3" t="s">
        <v>260</v>
      </c>
      <c r="F114" s="11"/>
      <c r="K114" s="5"/>
      <c r="O114" s="5"/>
    </row>
    <row r="115" spans="2:22" x14ac:dyDescent="0.15">
      <c r="D115" s="83"/>
      <c r="E115" s="84"/>
      <c r="F115" s="435" t="s">
        <v>248</v>
      </c>
      <c r="G115" s="452"/>
      <c r="H115" s="452"/>
      <c r="I115" s="453"/>
      <c r="J115" s="339" t="s">
        <v>10</v>
      </c>
      <c r="K115" s="421"/>
      <c r="L115" s="421"/>
      <c r="M115" s="422"/>
      <c r="N115" s="339" t="s">
        <v>11</v>
      </c>
      <c r="O115" s="421"/>
      <c r="P115" s="421"/>
      <c r="Q115" s="422"/>
      <c r="R115" s="12"/>
      <c r="S115" s="2"/>
      <c r="T115" s="13"/>
      <c r="U115" s="2"/>
      <c r="V115" s="2"/>
    </row>
    <row r="116" spans="2:22" x14ac:dyDescent="0.15">
      <c r="D116" s="85"/>
      <c r="E116" s="86"/>
      <c r="F116" s="14"/>
      <c r="G116" s="15" t="s">
        <v>12</v>
      </c>
      <c r="H116" s="15" t="s">
        <v>13</v>
      </c>
      <c r="I116" s="48" t="s">
        <v>14</v>
      </c>
      <c r="J116" s="18"/>
      <c r="K116" s="15" t="s">
        <v>12</v>
      </c>
      <c r="L116" s="15" t="s">
        <v>13</v>
      </c>
      <c r="M116" s="15" t="s">
        <v>14</v>
      </c>
      <c r="N116" s="18"/>
      <c r="O116" s="15" t="s">
        <v>12</v>
      </c>
      <c r="P116" s="15" t="s">
        <v>13</v>
      </c>
      <c r="Q116" s="15" t="s">
        <v>14</v>
      </c>
      <c r="R116" s="19"/>
      <c r="S116" s="2"/>
      <c r="T116" s="13"/>
      <c r="U116" s="2"/>
      <c r="V116" s="2"/>
    </row>
    <row r="117" spans="2:22" x14ac:dyDescent="0.15">
      <c r="D117" s="331" t="s">
        <v>35</v>
      </c>
      <c r="E117" s="364"/>
      <c r="F117" s="27">
        <f>G117+H117+I117</f>
        <v>466</v>
      </c>
      <c r="G117" s="28">
        <v>37</v>
      </c>
      <c r="H117" s="28">
        <v>147</v>
      </c>
      <c r="I117" s="29">
        <v>282</v>
      </c>
      <c r="J117" s="30">
        <f>K117+L117+M117</f>
        <v>504</v>
      </c>
      <c r="K117" s="28">
        <v>30</v>
      </c>
      <c r="L117" s="28">
        <v>171</v>
      </c>
      <c r="M117" s="28">
        <v>303</v>
      </c>
      <c r="N117" s="31">
        <v>487</v>
      </c>
      <c r="O117" s="28">
        <v>32</v>
      </c>
      <c r="P117" s="28">
        <v>179</v>
      </c>
      <c r="Q117" s="28">
        <f>N117-O117-P117</f>
        <v>276</v>
      </c>
      <c r="S117" s="87"/>
      <c r="T117" s="88"/>
      <c r="U117" s="87"/>
      <c r="V117" s="2"/>
    </row>
    <row r="118" spans="2:22" x14ac:dyDescent="0.15">
      <c r="D118" s="333"/>
      <c r="E118" s="365"/>
      <c r="F118" s="49">
        <f>ROUND(F117/(F$117+F$121+F$119+F$131+F$123+F$125+F$127+F$129+F$133),3)</f>
        <v>0.65900000000000003</v>
      </c>
      <c r="G118" s="50">
        <f>ROUND(G117/(G$117+G$121+G$119+G$131+G$123+G$125+G$127+G$129+G$133),3)-0.001</f>
        <v>0.49199999999999999</v>
      </c>
      <c r="H118" s="50">
        <f t="shared" ref="H118" si="77">ROUND(H117/(H$117+H$121+H$119+H$131+H$123+H$125+H$127+H$129+H$133),3)</f>
        <v>0.67700000000000005</v>
      </c>
      <c r="I118" s="51">
        <f>ROUND(I117/(I$117+I$121+I$119+I$131+I$123+I$125+I$127+I$129+I$133),3)-0.001</f>
        <v>0.67900000000000005</v>
      </c>
      <c r="J118" s="52">
        <f t="shared" ref="J118:L118" si="78">ROUND(J117/(J$117+J$121+J$119+J$131+J$123+J$125+J$127+J$129+J$133+J$135),3)</f>
        <v>0.64</v>
      </c>
      <c r="K118" s="50">
        <f t="shared" si="78"/>
        <v>0.45500000000000002</v>
      </c>
      <c r="L118" s="50">
        <f t="shared" si="78"/>
        <v>0.66800000000000004</v>
      </c>
      <c r="M118" s="50">
        <f>ROUND(M117/(M$117+M$121+M$119+M$131+M$123+M$125+M$127+M$129+M$133+M$135),3)</f>
        <v>0.65200000000000002</v>
      </c>
      <c r="N118" s="52">
        <f t="shared" ref="N118:Q118" si="79">ROUND(N117/(N$117+N$121+N$119+N$131+N$123+N$125+N$127+N$129+N$133+N$135),3)</f>
        <v>0.64300000000000002</v>
      </c>
      <c r="O118" s="50">
        <f t="shared" si="79"/>
        <v>0.48499999999999999</v>
      </c>
      <c r="P118" s="50">
        <f t="shared" si="79"/>
        <v>0.68100000000000005</v>
      </c>
      <c r="Q118" s="50">
        <f t="shared" si="79"/>
        <v>0.64500000000000002</v>
      </c>
      <c r="R118" s="47"/>
      <c r="S118" s="87"/>
      <c r="T118" s="88"/>
      <c r="U118" s="87"/>
      <c r="V118" s="2"/>
    </row>
    <row r="119" spans="2:22" x14ac:dyDescent="0.15">
      <c r="D119" s="331" t="s">
        <v>36</v>
      </c>
      <c r="E119" s="364"/>
      <c r="F119" s="27">
        <f>G119+H119+I119</f>
        <v>25</v>
      </c>
      <c r="G119" s="28">
        <v>3</v>
      </c>
      <c r="H119" s="28">
        <v>9</v>
      </c>
      <c r="I119" s="29">
        <v>13</v>
      </c>
      <c r="J119" s="30">
        <f>K119+L119+M119</f>
        <v>31</v>
      </c>
      <c r="K119" s="28">
        <v>4</v>
      </c>
      <c r="L119" s="28">
        <v>8</v>
      </c>
      <c r="M119" s="28">
        <v>19</v>
      </c>
      <c r="N119" s="31">
        <v>28</v>
      </c>
      <c r="O119" s="28">
        <v>2</v>
      </c>
      <c r="P119" s="28">
        <v>11</v>
      </c>
      <c r="Q119" s="28">
        <f>N119-O119-P119</f>
        <v>15</v>
      </c>
      <c r="S119" s="87"/>
      <c r="T119" s="88"/>
      <c r="U119" s="87"/>
      <c r="V119" s="2"/>
    </row>
    <row r="120" spans="2:22" x14ac:dyDescent="0.15">
      <c r="D120" s="333"/>
      <c r="E120" s="365"/>
      <c r="F120" s="49">
        <f>ROUND(F119/(F$117+F$121+F$119+F$131+F$123+F$125+F$127+F$129+F$133),3)</f>
        <v>3.5000000000000003E-2</v>
      </c>
      <c r="G120" s="50">
        <f t="shared" ref="G120" si="80">ROUND(G119/(G$117+G$121+G$119+G$131+G$123+G$125+G$127+G$129+G$133),3)</f>
        <v>0.04</v>
      </c>
      <c r="H120" s="50">
        <f>ROUND(H119/(H$117+H$121+H$119+H$131+H$123+H$125+H$127+H$129+H$133),3)+0.001</f>
        <v>4.2000000000000003E-2</v>
      </c>
      <c r="I120" s="51">
        <f t="shared" ref="I120" si="81">ROUND(I119/(I$117+I$121+I$119+I$131+I$123+I$125+I$127+I$129+I$133),3)</f>
        <v>3.1E-2</v>
      </c>
      <c r="J120" s="52">
        <f t="shared" ref="J120:Q120" si="82">ROUND(J119/(J$117+J$121+J$119+J$131+J$123+J$125+J$127+J$129+J$133+J$135),3)</f>
        <v>3.9E-2</v>
      </c>
      <c r="K120" s="50">
        <f t="shared" si="82"/>
        <v>6.0999999999999999E-2</v>
      </c>
      <c r="L120" s="50">
        <f>ROUND(L119/(L$117+L$121+L$119+L$131+L$123+L$125+L$127+L$129+L$133+L$135),3)</f>
        <v>3.1E-2</v>
      </c>
      <c r="M120" s="50">
        <f t="shared" si="82"/>
        <v>4.1000000000000002E-2</v>
      </c>
      <c r="N120" s="52">
        <f t="shared" si="82"/>
        <v>3.6999999999999998E-2</v>
      </c>
      <c r="O120" s="50">
        <f t="shared" si="82"/>
        <v>0.03</v>
      </c>
      <c r="P120" s="50">
        <f t="shared" si="82"/>
        <v>4.2000000000000003E-2</v>
      </c>
      <c r="Q120" s="50">
        <f t="shared" si="82"/>
        <v>3.5000000000000003E-2</v>
      </c>
      <c r="R120" s="47"/>
      <c r="S120" s="87"/>
      <c r="T120" s="88"/>
      <c r="U120" s="87"/>
      <c r="V120" s="2"/>
    </row>
    <row r="121" spans="2:22" x14ac:dyDescent="0.15">
      <c r="D121" s="331" t="s">
        <v>37</v>
      </c>
      <c r="E121" s="364"/>
      <c r="F121" s="27">
        <f>G121+H121+I121</f>
        <v>99</v>
      </c>
      <c r="G121" s="28">
        <v>8</v>
      </c>
      <c r="H121" s="28">
        <v>31</v>
      </c>
      <c r="I121" s="29">
        <v>60</v>
      </c>
      <c r="J121" s="30">
        <f>K121+L121+M121</f>
        <v>120</v>
      </c>
      <c r="K121" s="28">
        <v>6</v>
      </c>
      <c r="L121" s="28">
        <v>46</v>
      </c>
      <c r="M121" s="28">
        <v>68</v>
      </c>
      <c r="N121" s="31">
        <v>80</v>
      </c>
      <c r="O121" s="28">
        <v>8</v>
      </c>
      <c r="P121" s="28">
        <v>25</v>
      </c>
      <c r="Q121" s="28">
        <f>N121-O121-P121</f>
        <v>47</v>
      </c>
      <c r="S121" s="87"/>
      <c r="T121" s="88"/>
      <c r="U121" s="87"/>
      <c r="V121" s="2"/>
    </row>
    <row r="122" spans="2:22" x14ac:dyDescent="0.15">
      <c r="D122" s="333"/>
      <c r="E122" s="365"/>
      <c r="F122" s="49">
        <f>ROUND(F121/(F$117+F$121+F$119+F$131+F$123+F$125+F$127+F$129+F$133),3)</f>
        <v>0.14000000000000001</v>
      </c>
      <c r="G122" s="50">
        <f t="shared" ref="G122" si="83">ROUND(G121/(G$117+G$121+G$119+G$131+G$123+G$125+G$127+G$129+G$133),3)</f>
        <v>0.107</v>
      </c>
      <c r="H122" s="50">
        <f t="shared" ref="H122" si="84">ROUND(H121/(H$117+H$121+H$119+H$131+H$123+H$125+H$127+H$129+H$133),3)</f>
        <v>0.14299999999999999</v>
      </c>
      <c r="I122" s="51">
        <f t="shared" ref="I122" si="85">ROUND(I121/(I$117+I$121+I$119+I$131+I$123+I$125+I$127+I$129+I$133),3)</f>
        <v>0.14499999999999999</v>
      </c>
      <c r="J122" s="52">
        <v>0.153</v>
      </c>
      <c r="K122" s="50">
        <f t="shared" ref="K122:Q122" si="86">ROUND(K121/(K$117+K$121+K$119+K$131+K$123+K$125+K$127+K$129+K$133+K$135),3)</f>
        <v>9.0999999999999998E-2</v>
      </c>
      <c r="L122" s="50">
        <f t="shared" si="86"/>
        <v>0.18</v>
      </c>
      <c r="M122" s="50">
        <f t="shared" si="86"/>
        <v>0.14599999999999999</v>
      </c>
      <c r="N122" s="52">
        <f t="shared" si="86"/>
        <v>0.106</v>
      </c>
      <c r="O122" s="50">
        <f t="shared" si="86"/>
        <v>0.121</v>
      </c>
      <c r="P122" s="50">
        <f t="shared" si="86"/>
        <v>9.5000000000000001E-2</v>
      </c>
      <c r="Q122" s="50">
        <f t="shared" si="86"/>
        <v>0.11</v>
      </c>
      <c r="R122" s="47"/>
      <c r="S122" s="87"/>
      <c r="T122" s="88"/>
      <c r="U122" s="87"/>
      <c r="V122" s="2"/>
    </row>
    <row r="123" spans="2:22" x14ac:dyDescent="0.15">
      <c r="D123" s="331" t="s">
        <v>38</v>
      </c>
      <c r="E123" s="364"/>
      <c r="F123" s="27">
        <f>G123+H123+I123</f>
        <v>34</v>
      </c>
      <c r="G123" s="28">
        <v>6</v>
      </c>
      <c r="H123" s="28">
        <v>12</v>
      </c>
      <c r="I123" s="29">
        <v>16</v>
      </c>
      <c r="J123" s="30">
        <f>K123+L123+M123</f>
        <v>35</v>
      </c>
      <c r="K123" s="28">
        <v>5</v>
      </c>
      <c r="L123" s="28">
        <v>12</v>
      </c>
      <c r="M123" s="28">
        <v>18</v>
      </c>
      <c r="N123" s="31">
        <v>33</v>
      </c>
      <c r="O123" s="28">
        <v>3</v>
      </c>
      <c r="P123" s="28">
        <v>15</v>
      </c>
      <c r="Q123" s="28">
        <f>N123-O123-P123</f>
        <v>15</v>
      </c>
      <c r="S123" s="87"/>
      <c r="T123" s="88"/>
      <c r="U123" s="87"/>
      <c r="V123" s="2"/>
    </row>
    <row r="124" spans="2:22" x14ac:dyDescent="0.15">
      <c r="D124" s="333"/>
      <c r="E124" s="365"/>
      <c r="F124" s="49">
        <f>ROUND(F123/(F$117+F$121+F$119+F$131+F$123+F$125+F$127+F$129+F$133),3)</f>
        <v>4.8000000000000001E-2</v>
      </c>
      <c r="G124" s="50">
        <f t="shared" ref="G124" si="87">ROUND(G123/(G$117+G$121+G$119+G$131+G$123+G$125+G$127+G$129+G$133),3)</f>
        <v>0.08</v>
      </c>
      <c r="H124" s="50">
        <f t="shared" ref="H124" si="88">ROUND(H123/(H$117+H$121+H$119+H$131+H$123+H$125+H$127+H$129+H$133),3)</f>
        <v>5.5E-2</v>
      </c>
      <c r="I124" s="51">
        <f t="shared" ref="I124" si="89">ROUND(I123/(I$117+I$121+I$119+I$131+I$123+I$125+I$127+I$129+I$133),3)</f>
        <v>3.9E-2</v>
      </c>
      <c r="J124" s="52">
        <f>ROUND(J123/(J$117+J$121+J$119+J$131+J$123+J$125+J$127+J$129+J$133+J$135),3)+0.001</f>
        <v>4.4999999999999998E-2</v>
      </c>
      <c r="K124" s="50">
        <f t="shared" ref="K124:Q124" si="90">ROUND(K123/(K$117+K$121+K$119+K$131+K$123+K$125+K$127+K$129+K$133+K$135),3)</f>
        <v>7.5999999999999998E-2</v>
      </c>
      <c r="L124" s="50">
        <f t="shared" si="90"/>
        <v>4.7E-2</v>
      </c>
      <c r="M124" s="50">
        <f t="shared" si="90"/>
        <v>3.9E-2</v>
      </c>
      <c r="N124" s="52">
        <f t="shared" si="90"/>
        <v>4.3999999999999997E-2</v>
      </c>
      <c r="O124" s="50">
        <f t="shared" si="90"/>
        <v>4.4999999999999998E-2</v>
      </c>
      <c r="P124" s="50">
        <f t="shared" si="90"/>
        <v>5.7000000000000002E-2</v>
      </c>
      <c r="Q124" s="50">
        <f t="shared" si="90"/>
        <v>3.5000000000000003E-2</v>
      </c>
      <c r="R124" s="47"/>
      <c r="S124" s="87"/>
      <c r="T124" s="88"/>
      <c r="U124" s="87"/>
      <c r="V124" s="2"/>
    </row>
    <row r="125" spans="2:22" x14ac:dyDescent="0.15">
      <c r="D125" s="331" t="s">
        <v>39</v>
      </c>
      <c r="E125" s="364"/>
      <c r="F125" s="27">
        <f>G125+H125+I125</f>
        <v>28</v>
      </c>
      <c r="G125" s="28">
        <v>8</v>
      </c>
      <c r="H125" s="28">
        <v>7</v>
      </c>
      <c r="I125" s="29">
        <v>13</v>
      </c>
      <c r="J125" s="30">
        <f>K125+L125+M125</f>
        <v>38</v>
      </c>
      <c r="K125" s="28">
        <v>9</v>
      </c>
      <c r="L125" s="28">
        <v>6</v>
      </c>
      <c r="M125" s="28">
        <v>23</v>
      </c>
      <c r="N125" s="31">
        <v>39</v>
      </c>
      <c r="O125" s="28">
        <v>7</v>
      </c>
      <c r="P125" s="28">
        <v>6</v>
      </c>
      <c r="Q125" s="28">
        <f>N125-O125-P125</f>
        <v>26</v>
      </c>
      <c r="S125" s="87"/>
      <c r="T125" s="88"/>
      <c r="U125" s="87"/>
      <c r="V125" s="2"/>
    </row>
    <row r="126" spans="2:22" x14ac:dyDescent="0.15">
      <c r="D126" s="333"/>
      <c r="E126" s="365"/>
      <c r="F126" s="49">
        <f>ROUND(F125/(F$117+F$121+F$119+F$131+F$123+F$125+F$127+F$129+F$133),3)</f>
        <v>0.04</v>
      </c>
      <c r="G126" s="50">
        <f t="shared" ref="G126" si="91">ROUND(G125/(G$117+G$121+G$119+G$131+G$123+G$125+G$127+G$129+G$133),3)</f>
        <v>0.107</v>
      </c>
      <c r="H126" s="50">
        <f t="shared" ref="H126" si="92">ROUND(H125/(H$117+H$121+H$119+H$131+H$123+H$125+H$127+H$129+H$133),3)</f>
        <v>3.2000000000000001E-2</v>
      </c>
      <c r="I126" s="51">
        <f t="shared" ref="I126" si="93">ROUND(I125/(I$117+I$121+I$119+I$131+I$123+I$125+I$127+I$129+I$133),3)</f>
        <v>3.1E-2</v>
      </c>
      <c r="J126" s="52">
        <f>ROUND(J125/(J$117+J$121+J$119+J$131+J$123+J$125+J$127+J$129+J$133+J$135),3)</f>
        <v>4.8000000000000001E-2</v>
      </c>
      <c r="K126" s="50">
        <f t="shared" ref="K126:Q126" si="94">ROUND(K125/(K$117+K$121+K$119+K$131+K$123+K$125+K$127+K$129+K$133+K$135),3)</f>
        <v>0.13600000000000001</v>
      </c>
      <c r="L126" s="50">
        <f t="shared" si="94"/>
        <v>2.3E-2</v>
      </c>
      <c r="M126" s="50">
        <f t="shared" si="94"/>
        <v>4.9000000000000002E-2</v>
      </c>
      <c r="N126" s="52">
        <f t="shared" si="94"/>
        <v>5.1999999999999998E-2</v>
      </c>
      <c r="O126" s="50">
        <f t="shared" si="94"/>
        <v>0.106</v>
      </c>
      <c r="P126" s="50">
        <f t="shared" si="94"/>
        <v>2.3E-2</v>
      </c>
      <c r="Q126" s="50">
        <f t="shared" si="94"/>
        <v>6.0999999999999999E-2</v>
      </c>
      <c r="R126" s="47"/>
      <c r="S126" s="87"/>
      <c r="T126" s="88"/>
      <c r="U126" s="87"/>
      <c r="V126" s="2"/>
    </row>
    <row r="127" spans="2:22" x14ac:dyDescent="0.15">
      <c r="D127" s="331" t="s">
        <v>40</v>
      </c>
      <c r="E127" s="364"/>
      <c r="F127" s="27">
        <f>G127+H127+I127</f>
        <v>26</v>
      </c>
      <c r="G127" s="28">
        <v>3</v>
      </c>
      <c r="H127" s="28">
        <v>7</v>
      </c>
      <c r="I127" s="29">
        <v>16</v>
      </c>
      <c r="J127" s="30">
        <f>K127+L127+M127</f>
        <v>8</v>
      </c>
      <c r="K127" s="28">
        <v>1</v>
      </c>
      <c r="L127" s="28">
        <v>3</v>
      </c>
      <c r="M127" s="28">
        <v>4</v>
      </c>
      <c r="N127" s="31">
        <v>9</v>
      </c>
      <c r="O127" s="28">
        <v>2</v>
      </c>
      <c r="P127" s="28">
        <v>2</v>
      </c>
      <c r="Q127" s="28">
        <f>N127-O127-P127</f>
        <v>5</v>
      </c>
      <c r="S127" s="87"/>
      <c r="T127" s="88"/>
      <c r="U127" s="87"/>
      <c r="V127" s="2"/>
    </row>
    <row r="128" spans="2:22" x14ac:dyDescent="0.15">
      <c r="D128" s="333"/>
      <c r="E128" s="365"/>
      <c r="F128" s="49">
        <f>ROUND(F127/(F$117+F$121+F$119+F$131+F$123+F$125+F$127+F$129+F$133),3)</f>
        <v>3.6999999999999998E-2</v>
      </c>
      <c r="G128" s="50">
        <f t="shared" ref="G128" si="95">ROUND(G127/(G$117+G$121+G$119+G$131+G$123+G$125+G$127+G$129+G$133),3)</f>
        <v>0.04</v>
      </c>
      <c r="H128" s="50">
        <f t="shared" ref="H128" si="96">ROUND(H127/(H$117+H$121+H$119+H$131+H$123+H$125+H$127+H$129+H$133),3)</f>
        <v>3.2000000000000001E-2</v>
      </c>
      <c r="I128" s="51">
        <f t="shared" ref="I128" si="97">ROUND(I127/(I$117+I$121+I$119+I$131+I$123+I$125+I$127+I$129+I$133),3)</f>
        <v>3.9E-2</v>
      </c>
      <c r="J128" s="52">
        <f t="shared" ref="J128:Q128" si="98">ROUND(J127/(J$117+J$121+J$119+J$131+J$123+J$125+J$127+J$129+J$133+J$135),3)</f>
        <v>0.01</v>
      </c>
      <c r="K128" s="50">
        <f t="shared" si="98"/>
        <v>1.4999999999999999E-2</v>
      </c>
      <c r="L128" s="50">
        <f t="shared" si="98"/>
        <v>1.2E-2</v>
      </c>
      <c r="M128" s="50">
        <f t="shared" si="98"/>
        <v>8.9999999999999993E-3</v>
      </c>
      <c r="N128" s="52">
        <f t="shared" si="98"/>
        <v>1.2E-2</v>
      </c>
      <c r="O128" s="50">
        <f t="shared" si="98"/>
        <v>0.03</v>
      </c>
      <c r="P128" s="50">
        <f t="shared" si="98"/>
        <v>8.0000000000000002E-3</v>
      </c>
      <c r="Q128" s="50">
        <f t="shared" si="98"/>
        <v>1.2E-2</v>
      </c>
      <c r="R128" s="47"/>
      <c r="S128" s="87"/>
      <c r="T128" s="88"/>
      <c r="U128" s="87"/>
      <c r="V128" s="2"/>
    </row>
    <row r="129" spans="2:22" x14ac:dyDescent="0.15">
      <c r="D129" s="331" t="s">
        <v>41</v>
      </c>
      <c r="E129" s="364"/>
      <c r="F129" s="27">
        <f>G129+H129+I129</f>
        <v>6</v>
      </c>
      <c r="G129" s="28">
        <v>2</v>
      </c>
      <c r="H129" s="28">
        <v>0</v>
      </c>
      <c r="I129" s="29">
        <v>4</v>
      </c>
      <c r="J129" s="30">
        <f>K129+L129+M129</f>
        <v>7</v>
      </c>
      <c r="K129" s="28">
        <v>2</v>
      </c>
      <c r="L129" s="28">
        <v>0</v>
      </c>
      <c r="M129" s="28">
        <v>5</v>
      </c>
      <c r="N129" s="31">
        <v>4</v>
      </c>
      <c r="O129" s="28">
        <v>0</v>
      </c>
      <c r="P129" s="28">
        <v>0</v>
      </c>
      <c r="Q129" s="28">
        <f>N129-O129-P129</f>
        <v>4</v>
      </c>
      <c r="S129" s="87"/>
      <c r="T129" s="88"/>
      <c r="U129" s="87"/>
      <c r="V129" s="2"/>
    </row>
    <row r="130" spans="2:22" x14ac:dyDescent="0.15">
      <c r="D130" s="333"/>
      <c r="E130" s="365"/>
      <c r="F130" s="49">
        <f>ROUND(F129/(F$117+F$121+F$119+F$131+F$123+F$125+F$127+F$129+F$133),3)</f>
        <v>8.0000000000000002E-3</v>
      </c>
      <c r="G130" s="50">
        <f t="shared" ref="G130" si="99">ROUND(G129/(G$117+G$121+G$119+G$131+G$123+G$125+G$127+G$129+G$133),3)</f>
        <v>2.7E-2</v>
      </c>
      <c r="H130" s="50">
        <f t="shared" ref="H130" si="100">ROUND(H129/(H$117+H$121+H$119+H$131+H$123+H$125+H$127+H$129+H$133),3)</f>
        <v>0</v>
      </c>
      <c r="I130" s="51">
        <f t="shared" ref="I130" si="101">ROUND(I129/(I$117+I$121+I$119+I$131+I$123+I$125+I$127+I$129+I$133),3)</f>
        <v>0.01</v>
      </c>
      <c r="J130" s="52">
        <f t="shared" ref="J130:Q130" si="102">ROUND(J129/(J$117+J$121+J$119+J$131+J$123+J$125+J$127+J$129+J$133+J$135),3)</f>
        <v>8.9999999999999993E-3</v>
      </c>
      <c r="K130" s="50">
        <f t="shared" si="102"/>
        <v>0.03</v>
      </c>
      <c r="L130" s="50">
        <f t="shared" si="102"/>
        <v>0</v>
      </c>
      <c r="M130" s="50">
        <f t="shared" si="102"/>
        <v>1.0999999999999999E-2</v>
      </c>
      <c r="N130" s="52">
        <f t="shared" si="102"/>
        <v>5.0000000000000001E-3</v>
      </c>
      <c r="O130" s="50">
        <f t="shared" si="102"/>
        <v>0</v>
      </c>
      <c r="P130" s="50">
        <f t="shared" si="102"/>
        <v>0</v>
      </c>
      <c r="Q130" s="50">
        <f t="shared" si="102"/>
        <v>8.9999999999999993E-3</v>
      </c>
      <c r="R130" s="47"/>
      <c r="S130" s="87"/>
      <c r="T130" s="88"/>
      <c r="U130" s="87"/>
      <c r="V130" s="2"/>
    </row>
    <row r="131" spans="2:22" x14ac:dyDescent="0.15">
      <c r="D131" s="471" t="s">
        <v>42</v>
      </c>
      <c r="E131" s="472"/>
      <c r="F131" s="27">
        <f>G131+H131+I131</f>
        <v>23</v>
      </c>
      <c r="G131" s="28">
        <v>8</v>
      </c>
      <c r="H131" s="28">
        <v>4</v>
      </c>
      <c r="I131" s="29">
        <v>11</v>
      </c>
      <c r="J131" s="30">
        <f>K131+L131+M131</f>
        <v>19</v>
      </c>
      <c r="K131" s="28">
        <v>7</v>
      </c>
      <c r="L131" s="28">
        <v>3</v>
      </c>
      <c r="M131" s="28">
        <v>9</v>
      </c>
      <c r="N131" s="31">
        <v>19</v>
      </c>
      <c r="O131" s="28">
        <v>7</v>
      </c>
      <c r="P131" s="28">
        <v>5</v>
      </c>
      <c r="Q131" s="28">
        <f>N131-O131-P131</f>
        <v>7</v>
      </c>
      <c r="S131" s="87"/>
      <c r="T131" s="88"/>
      <c r="U131" s="87"/>
      <c r="V131" s="2"/>
    </row>
    <row r="132" spans="2:22" x14ac:dyDescent="0.15">
      <c r="D132" s="473"/>
      <c r="E132" s="474"/>
      <c r="F132" s="49">
        <f>ROUND(F131/(F$117+F$121+F$119+F$131+F$123+F$125+F$127+F$129+F$133),3)</f>
        <v>3.3000000000000002E-2</v>
      </c>
      <c r="G132" s="50">
        <f t="shared" ref="G132" si="103">ROUND(G131/(G$117+G$121+G$119+G$131+G$123+G$125+G$127+G$129+G$133),3)</f>
        <v>0.107</v>
      </c>
      <c r="H132" s="50">
        <f>ROUND(H131/(H$117+H$121+H$119+H$131+H$123+H$125+H$127+H$129+H$133),3)+0.001</f>
        <v>1.9E-2</v>
      </c>
      <c r="I132" s="51">
        <f>ROUND(I131/(I$117+I$121+I$119+I$131+I$123+I$125+I$127+I$129+I$133),3)-0.001</f>
        <v>2.5999999999999999E-2</v>
      </c>
      <c r="J132" s="52">
        <f t="shared" ref="J132:Q132" si="104">ROUND(J131/(J$117+J$121+J$119+J$131+J$123+J$125+J$127+J$129+J$133+J$135),3)</f>
        <v>2.4E-2</v>
      </c>
      <c r="K132" s="50">
        <f t="shared" si="104"/>
        <v>0.106</v>
      </c>
      <c r="L132" s="50">
        <f t="shared" si="104"/>
        <v>1.2E-2</v>
      </c>
      <c r="M132" s="50">
        <f t="shared" si="104"/>
        <v>1.9E-2</v>
      </c>
      <c r="N132" s="52">
        <f t="shared" si="104"/>
        <v>2.5000000000000001E-2</v>
      </c>
      <c r="O132" s="50">
        <f t="shared" si="104"/>
        <v>0.106</v>
      </c>
      <c r="P132" s="50">
        <f t="shared" si="104"/>
        <v>1.9E-2</v>
      </c>
      <c r="Q132" s="50">
        <f t="shared" si="104"/>
        <v>1.6E-2</v>
      </c>
      <c r="R132" s="47"/>
      <c r="S132" s="87"/>
      <c r="T132" s="88"/>
      <c r="U132" s="87"/>
      <c r="V132" s="2"/>
    </row>
    <row r="133" spans="2:22" x14ac:dyDescent="0.15">
      <c r="D133" s="331" t="s">
        <v>43</v>
      </c>
      <c r="E133" s="364"/>
      <c r="F133" s="27">
        <f>G133+H133+I133</f>
        <v>0</v>
      </c>
      <c r="G133" s="28">
        <v>0</v>
      </c>
      <c r="H133" s="28">
        <v>0</v>
      </c>
      <c r="I133" s="29">
        <v>0</v>
      </c>
      <c r="J133" s="30">
        <f>K133+L133+M133</f>
        <v>4</v>
      </c>
      <c r="K133" s="28">
        <v>1</v>
      </c>
      <c r="L133" s="28">
        <v>1</v>
      </c>
      <c r="M133" s="28">
        <v>2</v>
      </c>
      <c r="N133" s="31">
        <v>0</v>
      </c>
      <c r="O133" s="28">
        <v>0</v>
      </c>
      <c r="P133" s="28">
        <v>0</v>
      </c>
      <c r="Q133" s="28">
        <f>N133-O133-P133</f>
        <v>0</v>
      </c>
      <c r="S133" s="87"/>
      <c r="T133" s="88"/>
      <c r="U133" s="87"/>
      <c r="V133" s="2"/>
    </row>
    <row r="134" spans="2:22" x14ac:dyDescent="0.15">
      <c r="D134" s="333"/>
      <c r="E134" s="365"/>
      <c r="F134" s="49">
        <f>ROUND(F133/(F$117+F$121+F$119+F$131+F$123+F$125+F$127+F$129+F$133),3)</f>
        <v>0</v>
      </c>
      <c r="G134" s="50">
        <f t="shared" ref="G134" si="105">ROUND(G133/(G$117+G$121+G$119+G$131+G$123+G$125+G$127+G$129+G$133),3)</f>
        <v>0</v>
      </c>
      <c r="H134" s="50">
        <f t="shared" ref="H134" si="106">ROUND(H133/(H$117+H$121+H$119+H$131+H$123+H$125+H$127+H$129+H$133),3)</f>
        <v>0</v>
      </c>
      <c r="I134" s="51">
        <f t="shared" ref="I134" si="107">ROUND(I133/(I$117+I$121+I$119+I$131+I$123+I$125+I$127+I$129+I$133),3)</f>
        <v>0</v>
      </c>
      <c r="J134" s="52">
        <f t="shared" ref="J134:Q134" si="108">ROUND(J133/(J$117+J$121+J$119+J$131+J$123+J$125+J$127+J$129+J$133+J$135),3)</f>
        <v>5.0000000000000001E-3</v>
      </c>
      <c r="K134" s="50">
        <f t="shared" si="108"/>
        <v>1.4999999999999999E-2</v>
      </c>
      <c r="L134" s="50">
        <f t="shared" si="108"/>
        <v>4.0000000000000001E-3</v>
      </c>
      <c r="M134" s="50">
        <f t="shared" si="108"/>
        <v>4.0000000000000001E-3</v>
      </c>
      <c r="N134" s="52">
        <f t="shared" si="108"/>
        <v>0</v>
      </c>
      <c r="O134" s="50">
        <f t="shared" si="108"/>
        <v>0</v>
      </c>
      <c r="P134" s="50">
        <f t="shared" si="108"/>
        <v>0</v>
      </c>
      <c r="Q134" s="50">
        <f t="shared" si="108"/>
        <v>0</v>
      </c>
      <c r="R134" s="47"/>
      <c r="S134" s="87"/>
      <c r="T134" s="88"/>
      <c r="U134" s="87"/>
      <c r="V134" s="2"/>
    </row>
    <row r="135" spans="2:22" x14ac:dyDescent="0.15">
      <c r="D135" s="331" t="s">
        <v>20</v>
      </c>
      <c r="E135" s="364"/>
      <c r="F135" s="319" t="s">
        <v>7</v>
      </c>
      <c r="G135" s="321" t="s">
        <v>7</v>
      </c>
      <c r="H135" s="321" t="s">
        <v>7</v>
      </c>
      <c r="I135" s="317" t="s">
        <v>7</v>
      </c>
      <c r="J135" s="30">
        <f>K135+L135+M135</f>
        <v>21</v>
      </c>
      <c r="K135" s="28">
        <v>1</v>
      </c>
      <c r="L135" s="28">
        <v>6</v>
      </c>
      <c r="M135" s="28">
        <v>14</v>
      </c>
      <c r="N135" s="31">
        <v>58</v>
      </c>
      <c r="O135" s="28">
        <v>5</v>
      </c>
      <c r="P135" s="28">
        <v>20</v>
      </c>
      <c r="Q135" s="28">
        <f>N135-O135-P135</f>
        <v>33</v>
      </c>
      <c r="S135" s="316"/>
      <c r="T135" s="89"/>
      <c r="U135" s="90"/>
      <c r="V135" s="2"/>
    </row>
    <row r="136" spans="2:22" x14ac:dyDescent="0.15">
      <c r="D136" s="333"/>
      <c r="E136" s="365"/>
      <c r="F136" s="320"/>
      <c r="G136" s="322"/>
      <c r="H136" s="322"/>
      <c r="I136" s="318"/>
      <c r="J136" s="52">
        <f t="shared" ref="J136:Q136" si="109">ROUND(J135/(J$117+J$121+J$119+J$131+J$123+J$125+J$127+J$129+J$133+J$135),3)</f>
        <v>2.7E-2</v>
      </c>
      <c r="K136" s="50">
        <f t="shared" si="109"/>
        <v>1.4999999999999999E-2</v>
      </c>
      <c r="L136" s="50">
        <f t="shared" si="109"/>
        <v>2.3E-2</v>
      </c>
      <c r="M136" s="50">
        <f t="shared" si="109"/>
        <v>0.03</v>
      </c>
      <c r="N136" s="52">
        <f t="shared" si="109"/>
        <v>7.6999999999999999E-2</v>
      </c>
      <c r="O136" s="50">
        <f t="shared" si="109"/>
        <v>7.5999999999999998E-2</v>
      </c>
      <c r="P136" s="50">
        <f t="shared" si="109"/>
        <v>7.5999999999999998E-2</v>
      </c>
      <c r="Q136" s="50">
        <f t="shared" si="109"/>
        <v>7.6999999999999999E-2</v>
      </c>
      <c r="R136" s="47"/>
      <c r="S136" s="316"/>
      <c r="T136" s="89"/>
      <c r="U136" s="90"/>
      <c r="V136" s="2"/>
    </row>
    <row r="137" spans="2:22" x14ac:dyDescent="0.15">
      <c r="D137" s="370" t="s">
        <v>21</v>
      </c>
      <c r="E137" s="371"/>
      <c r="F137" s="27">
        <f>F117+F121+F119+F131+F123+F125+F127+F129+F133</f>
        <v>707</v>
      </c>
      <c r="G137" s="28">
        <f t="shared" ref="G137:I137" si="110">G117+G121+G119+G131+G123+G125+G127+G129+G133</f>
        <v>75</v>
      </c>
      <c r="H137" s="28">
        <f t="shared" si="110"/>
        <v>217</v>
      </c>
      <c r="I137" s="29">
        <f t="shared" si="110"/>
        <v>415</v>
      </c>
      <c r="J137" s="78">
        <f t="shared" ref="J137:Q138" si="111">J117+J121+J119+J131+J123+J125+J127+J129+J133+J135</f>
        <v>787</v>
      </c>
      <c r="K137" s="71">
        <f t="shared" si="111"/>
        <v>66</v>
      </c>
      <c r="L137" s="78">
        <f t="shared" si="111"/>
        <v>256</v>
      </c>
      <c r="M137" s="71">
        <f t="shared" si="111"/>
        <v>465</v>
      </c>
      <c r="N137" s="78">
        <f t="shared" si="111"/>
        <v>757</v>
      </c>
      <c r="O137" s="71">
        <f t="shared" si="111"/>
        <v>66</v>
      </c>
      <c r="P137" s="78">
        <f t="shared" si="111"/>
        <v>263</v>
      </c>
      <c r="Q137" s="71">
        <f t="shared" si="111"/>
        <v>428</v>
      </c>
      <c r="S137" s="87"/>
      <c r="T137" s="88"/>
      <c r="U137" s="87"/>
      <c r="V137" s="2"/>
    </row>
    <row r="138" spans="2:22" ht="14.25" thickBot="1" x14ac:dyDescent="0.2">
      <c r="D138" s="370"/>
      <c r="E138" s="371"/>
      <c r="F138" s="57">
        <f>F118+F122+F120+F132+F124+F126+F128+F130+F134</f>
        <v>1.0000000000000002</v>
      </c>
      <c r="G138" s="58">
        <f>G118+G122+G120+G132+G124+G126+G128+G130+G134</f>
        <v>1</v>
      </c>
      <c r="H138" s="58">
        <f t="shared" ref="H138:I138" si="112">H118+H122+H120+H132+H124+H126+H128+H130+H134</f>
        <v>1.0000000000000002</v>
      </c>
      <c r="I138" s="59">
        <f t="shared" si="112"/>
        <v>1.0000000000000002</v>
      </c>
      <c r="J138" s="60">
        <f t="shared" si="111"/>
        <v>1.0000000000000002</v>
      </c>
      <c r="K138" s="50">
        <f t="shared" si="111"/>
        <v>1</v>
      </c>
      <c r="L138" s="60">
        <f t="shared" si="111"/>
        <v>1.0000000000000002</v>
      </c>
      <c r="M138" s="50">
        <f t="shared" si="111"/>
        <v>1.0000000000000002</v>
      </c>
      <c r="N138" s="60">
        <f>N118+N122+N120+N132+N124+N126+N128+N130+N134+N136-0.1%</f>
        <v>1.0000000000000002</v>
      </c>
      <c r="O138" s="50">
        <f>O118+O122+O120+O132+O124+O126+O128+O130+O134+O136+0.1%</f>
        <v>1</v>
      </c>
      <c r="P138" s="60">
        <f>P118+P122+P120+P132+P124+P126+P128+P130+P134+P136-0.1%</f>
        <v>1.0000000000000002</v>
      </c>
      <c r="Q138" s="50">
        <f>Q118+Q122+Q120+Q132+Q124+Q126+Q128+Q130+Q134+Q136</f>
        <v>1.0000000000000002</v>
      </c>
      <c r="R138" s="61"/>
      <c r="S138" s="87"/>
      <c r="T138" s="88"/>
      <c r="U138" s="87"/>
      <c r="V138" s="2"/>
    </row>
    <row r="139" spans="2:22" x14ac:dyDescent="0.15">
      <c r="F139" s="61"/>
      <c r="G139" s="61"/>
      <c r="H139" s="61"/>
      <c r="I139" s="61"/>
      <c r="J139" s="61"/>
      <c r="K139" s="82"/>
      <c r="L139" s="61"/>
      <c r="N139" s="61"/>
      <c r="O139" s="82"/>
      <c r="P139" s="61"/>
    </row>
    <row r="140" spans="2:22" x14ac:dyDescent="0.15">
      <c r="F140" s="61"/>
      <c r="G140" s="61"/>
      <c r="H140" s="61"/>
      <c r="I140" s="61"/>
      <c r="J140" s="61"/>
      <c r="K140" s="82"/>
      <c r="L140" s="61"/>
      <c r="N140" s="61"/>
      <c r="O140" s="82"/>
      <c r="P140" s="61"/>
    </row>
    <row r="141" spans="2:22" ht="14.25" thickBot="1" x14ac:dyDescent="0.2">
      <c r="B141" s="3" t="s">
        <v>261</v>
      </c>
      <c r="F141" s="11"/>
      <c r="K141" s="5"/>
      <c r="O141" s="5"/>
    </row>
    <row r="142" spans="2:22" x14ac:dyDescent="0.15">
      <c r="D142" s="83"/>
      <c r="E142" s="84"/>
      <c r="F142" s="435" t="s">
        <v>248</v>
      </c>
      <c r="G142" s="452"/>
      <c r="H142" s="452"/>
      <c r="I142" s="453"/>
      <c r="J142" s="339" t="s">
        <v>10</v>
      </c>
      <c r="K142" s="421"/>
      <c r="L142" s="421"/>
      <c r="M142" s="422"/>
      <c r="N142" s="339" t="s">
        <v>11</v>
      </c>
      <c r="O142" s="421"/>
      <c r="P142" s="421"/>
      <c r="Q142" s="422"/>
      <c r="R142" s="12"/>
      <c r="S142" s="2"/>
      <c r="T142" s="13"/>
      <c r="U142" s="2"/>
      <c r="V142" s="2"/>
    </row>
    <row r="143" spans="2:22" x14ac:dyDescent="0.15">
      <c r="D143" s="85"/>
      <c r="E143" s="86"/>
      <c r="F143" s="14"/>
      <c r="G143" s="15" t="s">
        <v>12</v>
      </c>
      <c r="H143" s="15" t="s">
        <v>13</v>
      </c>
      <c r="I143" s="48" t="s">
        <v>14</v>
      </c>
      <c r="J143" s="18"/>
      <c r="K143" s="15" t="s">
        <v>12</v>
      </c>
      <c r="L143" s="15" t="s">
        <v>13</v>
      </c>
      <c r="M143" s="15" t="s">
        <v>14</v>
      </c>
      <c r="N143" s="18"/>
      <c r="O143" s="15" t="s">
        <v>12</v>
      </c>
      <c r="P143" s="15" t="s">
        <v>13</v>
      </c>
      <c r="Q143" s="15" t="s">
        <v>14</v>
      </c>
      <c r="R143" s="19"/>
      <c r="S143" s="2"/>
      <c r="T143" s="13"/>
      <c r="U143" s="2"/>
      <c r="V143" s="2"/>
    </row>
    <row r="144" spans="2:22" x14ac:dyDescent="0.15">
      <c r="D144" s="331" t="s">
        <v>44</v>
      </c>
      <c r="E144" s="364"/>
      <c r="F144" s="91">
        <f>G144+H144+I144</f>
        <v>546</v>
      </c>
      <c r="G144" s="28">
        <v>43</v>
      </c>
      <c r="H144" s="28">
        <v>167</v>
      </c>
      <c r="I144" s="29">
        <v>336</v>
      </c>
      <c r="J144" s="92">
        <f>K144+L144+M144</f>
        <v>590</v>
      </c>
      <c r="K144" s="28">
        <v>32</v>
      </c>
      <c r="L144" s="28">
        <v>200</v>
      </c>
      <c r="M144" s="28">
        <v>358</v>
      </c>
      <c r="N144" s="92">
        <v>577</v>
      </c>
      <c r="O144" s="28">
        <v>28</v>
      </c>
      <c r="P144" s="28">
        <v>211</v>
      </c>
      <c r="Q144" s="28">
        <f>N144-O144-P144</f>
        <v>338</v>
      </c>
      <c r="S144" s="2"/>
      <c r="T144" s="13"/>
      <c r="U144" s="2"/>
      <c r="V144" s="2"/>
    </row>
    <row r="145" spans="4:22" x14ac:dyDescent="0.15">
      <c r="D145" s="333"/>
      <c r="E145" s="365"/>
      <c r="F145" s="49">
        <f>ROUND(F144/(F$144+F$148+F$146+F$158+F$150+F$152+F$154+F$156+F$160+F$160),3)</f>
        <v>0.78</v>
      </c>
      <c r="G145" s="50">
        <f t="shared" ref="G145:I145" si="113">ROUND(G144/(G$144+G$148+G$146+G$158+G$150+G$152+G$154+G$156+G$160+G$160),3)</f>
        <v>0.56599999999999995</v>
      </c>
      <c r="H145" s="50">
        <f t="shared" si="113"/>
        <v>0.79100000000000004</v>
      </c>
      <c r="I145" s="51">
        <f t="shared" si="113"/>
        <v>0.81399999999999995</v>
      </c>
      <c r="J145" s="52">
        <v>0.75</v>
      </c>
      <c r="K145" s="50">
        <v>0.48499999999999999</v>
      </c>
      <c r="L145" s="50">
        <f t="shared" ref="L145" si="114">ROUND(L144/(L$144+L$148+L$146+L$158+L$150+L$152+L$154+L$156+L$160+L$160+L$162),3)</f>
        <v>0.78100000000000003</v>
      </c>
      <c r="M145" s="50">
        <v>0.77</v>
      </c>
      <c r="N145" s="52">
        <f t="shared" ref="N145:Q145" si="115">ROUND(N144/(N$144+N$148+N$146+N$158+N$150+N$152+N$154+N$156+N$160+N$160+N$162),3)</f>
        <v>0.76200000000000001</v>
      </c>
      <c r="O145" s="50">
        <f t="shared" si="115"/>
        <v>0.42399999999999999</v>
      </c>
      <c r="P145" s="50">
        <f t="shared" si="115"/>
        <v>0.80200000000000005</v>
      </c>
      <c r="Q145" s="50">
        <f t="shared" si="115"/>
        <v>0.79</v>
      </c>
      <c r="R145" s="47"/>
      <c r="S145" s="2"/>
      <c r="T145" s="13"/>
      <c r="U145" s="2"/>
      <c r="V145" s="2"/>
    </row>
    <row r="146" spans="4:22" x14ac:dyDescent="0.15">
      <c r="D146" s="331" t="s">
        <v>36</v>
      </c>
      <c r="E146" s="364"/>
      <c r="F146" s="91">
        <f>G146+H146+I146</f>
        <v>42</v>
      </c>
      <c r="G146" s="28">
        <v>2</v>
      </c>
      <c r="H146" s="28">
        <v>13</v>
      </c>
      <c r="I146" s="29">
        <v>27</v>
      </c>
      <c r="J146" s="92">
        <f>K146+L146+M146</f>
        <v>46</v>
      </c>
      <c r="K146" s="28">
        <v>1</v>
      </c>
      <c r="L146" s="28">
        <v>16</v>
      </c>
      <c r="M146" s="28">
        <v>29</v>
      </c>
      <c r="N146" s="31">
        <v>37</v>
      </c>
      <c r="O146" s="28">
        <v>3</v>
      </c>
      <c r="P146" s="28">
        <v>9</v>
      </c>
      <c r="Q146" s="28">
        <f>N146-O146-P146</f>
        <v>25</v>
      </c>
      <c r="S146" s="2"/>
      <c r="T146" s="13"/>
      <c r="U146" s="2"/>
      <c r="V146" s="2"/>
    </row>
    <row r="147" spans="4:22" x14ac:dyDescent="0.15">
      <c r="D147" s="333"/>
      <c r="E147" s="365"/>
      <c r="F147" s="49">
        <f>ROUND(F146/(F$144+F$148+F$146+F$158+F$150+F$152+F$154+F$156+F$160+F$160),3)</f>
        <v>0.06</v>
      </c>
      <c r="G147" s="50">
        <f t="shared" ref="G147" si="116">ROUND(G146/(G$144+G$148+G$146+G$158+G$150+G$152+G$154+G$156+G$160+G$160),3)</f>
        <v>2.5999999999999999E-2</v>
      </c>
      <c r="H147" s="50">
        <f t="shared" ref="H147" si="117">ROUND(H146/(H$144+H$148+H$146+H$158+H$150+H$152+H$154+H$156+H$160+H$160),3)</f>
        <v>6.2E-2</v>
      </c>
      <c r="I147" s="51">
        <f t="shared" ref="I147" si="118">ROUND(I146/(I$144+I$148+I$146+I$158+I$150+I$152+I$154+I$156+I$160+I$160),3)</f>
        <v>6.5000000000000002E-2</v>
      </c>
      <c r="J147" s="52">
        <f t="shared" ref="J147:Q147" si="119">ROUND(J146/(J$144+J$148+J$146+J$158+J$150+J$152+J$154+J$156+J$160+J$160+J$162),3)</f>
        <v>5.8000000000000003E-2</v>
      </c>
      <c r="K147" s="50">
        <f t="shared" si="119"/>
        <v>1.4999999999999999E-2</v>
      </c>
      <c r="L147" s="50">
        <f>ROUND(L146/(L$144+L$148+L$146+L$158+L$150+L$152+L$154+L$156+L$160+L$160+L$162),3)-0.001</f>
        <v>6.2E-2</v>
      </c>
      <c r="M147" s="50">
        <f t="shared" si="119"/>
        <v>6.2E-2</v>
      </c>
      <c r="N147" s="52">
        <f t="shared" si="119"/>
        <v>4.9000000000000002E-2</v>
      </c>
      <c r="O147" s="50">
        <f t="shared" si="119"/>
        <v>4.4999999999999998E-2</v>
      </c>
      <c r="P147" s="50">
        <f t="shared" si="119"/>
        <v>3.4000000000000002E-2</v>
      </c>
      <c r="Q147" s="50">
        <f t="shared" si="119"/>
        <v>5.8000000000000003E-2</v>
      </c>
      <c r="R147" s="47"/>
      <c r="S147" s="2"/>
      <c r="T147" s="13"/>
      <c r="U147" s="2"/>
      <c r="V147" s="2"/>
    </row>
    <row r="148" spans="4:22" x14ac:dyDescent="0.15">
      <c r="D148" s="331" t="s">
        <v>37</v>
      </c>
      <c r="E148" s="364"/>
      <c r="F148" s="91">
        <f>G148+H148+I148</f>
        <v>38</v>
      </c>
      <c r="G148" s="28">
        <v>9</v>
      </c>
      <c r="H148" s="28">
        <v>13</v>
      </c>
      <c r="I148" s="29">
        <v>16</v>
      </c>
      <c r="J148" s="92">
        <f>K148+L148+M148</f>
        <v>80</v>
      </c>
      <c r="K148" s="28">
        <v>19</v>
      </c>
      <c r="L148" s="28">
        <v>20</v>
      </c>
      <c r="M148" s="28">
        <v>41</v>
      </c>
      <c r="N148" s="31">
        <v>71</v>
      </c>
      <c r="O148" s="28">
        <v>18</v>
      </c>
      <c r="P148" s="28">
        <v>18</v>
      </c>
      <c r="Q148" s="28">
        <f>N148-O148-P148</f>
        <v>35</v>
      </c>
      <c r="S148" s="2"/>
      <c r="T148" s="13"/>
      <c r="U148" s="2"/>
      <c r="V148" s="2"/>
    </row>
    <row r="149" spans="4:22" x14ac:dyDescent="0.15">
      <c r="D149" s="333"/>
      <c r="E149" s="365"/>
      <c r="F149" s="49">
        <f>ROUND(F148/(F$144+F$148+F$146+F$158+F$150+F$152+F$154+F$156+F$160+F$160),3)</f>
        <v>5.3999999999999999E-2</v>
      </c>
      <c r="G149" s="50">
        <f t="shared" ref="G149" si="120">ROUND(G148/(G$144+G$148+G$146+G$158+G$150+G$152+G$154+G$156+G$160+G$160),3)</f>
        <v>0.11799999999999999</v>
      </c>
      <c r="H149" s="50">
        <f t="shared" ref="H149" si="121">ROUND(H148/(H$144+H$148+H$146+H$158+H$150+H$152+H$154+H$156+H$160+H$160),3)</f>
        <v>6.2E-2</v>
      </c>
      <c r="I149" s="51">
        <f t="shared" ref="I149" si="122">ROUND(I148/(I$144+I$148+I$146+I$158+I$150+I$152+I$154+I$156+I$160+I$160),3)</f>
        <v>3.9E-2</v>
      </c>
      <c r="J149" s="52">
        <v>0.10199999999999999</v>
      </c>
      <c r="K149" s="50">
        <v>0.28799999999999998</v>
      </c>
      <c r="L149" s="50">
        <f t="shared" ref="L149:Q149" si="123">ROUND(L148/(L$144+L$148+L$146+L$158+L$150+L$152+L$154+L$156+L$160+L$160+L$162),3)</f>
        <v>7.8E-2</v>
      </c>
      <c r="M149" s="50">
        <f t="shared" si="123"/>
        <v>8.7999999999999995E-2</v>
      </c>
      <c r="N149" s="52">
        <f t="shared" si="123"/>
        <v>9.4E-2</v>
      </c>
      <c r="O149" s="50">
        <f t="shared" si="123"/>
        <v>0.27300000000000002</v>
      </c>
      <c r="P149" s="50">
        <f t="shared" si="123"/>
        <v>6.8000000000000005E-2</v>
      </c>
      <c r="Q149" s="50">
        <f t="shared" si="123"/>
        <v>8.2000000000000003E-2</v>
      </c>
      <c r="R149" s="47"/>
      <c r="S149" s="2"/>
      <c r="T149" s="13"/>
      <c r="U149" s="2"/>
      <c r="V149" s="2"/>
    </row>
    <row r="150" spans="4:22" x14ac:dyDescent="0.15">
      <c r="D150" s="331" t="s">
        <v>38</v>
      </c>
      <c r="E150" s="364"/>
      <c r="F150" s="91">
        <f>G150+H150+I150</f>
        <v>26</v>
      </c>
      <c r="G150" s="28">
        <v>6</v>
      </c>
      <c r="H150" s="28">
        <v>8</v>
      </c>
      <c r="I150" s="29">
        <v>12</v>
      </c>
      <c r="J150" s="92">
        <f>K150+L150+M150</f>
        <v>26</v>
      </c>
      <c r="K150" s="28">
        <v>2</v>
      </c>
      <c r="L150" s="28">
        <v>10</v>
      </c>
      <c r="M150" s="28">
        <v>14</v>
      </c>
      <c r="N150" s="31">
        <v>26</v>
      </c>
      <c r="O150" s="28">
        <v>4</v>
      </c>
      <c r="P150" s="28">
        <v>13</v>
      </c>
      <c r="Q150" s="28">
        <f>N150-O150-P150</f>
        <v>9</v>
      </c>
      <c r="S150" s="2"/>
      <c r="T150" s="13"/>
      <c r="U150" s="2"/>
      <c r="V150" s="2"/>
    </row>
    <row r="151" spans="4:22" x14ac:dyDescent="0.15">
      <c r="D151" s="333"/>
      <c r="E151" s="365"/>
      <c r="F151" s="49">
        <f>ROUND(F150/(F$144+F$148+F$146+F$158+F$150+F$152+F$154+F$156+F$160+F$160),3)</f>
        <v>3.6999999999999998E-2</v>
      </c>
      <c r="G151" s="50">
        <f t="shared" ref="G151" si="124">ROUND(G150/(G$144+G$148+G$146+G$158+G$150+G$152+G$154+G$156+G$160+G$160),3)</f>
        <v>7.9000000000000001E-2</v>
      </c>
      <c r="H151" s="50">
        <f t="shared" ref="H151" si="125">ROUND(H150/(H$144+H$148+H$146+H$158+H$150+H$152+H$154+H$156+H$160+H$160),3)</f>
        <v>3.7999999999999999E-2</v>
      </c>
      <c r="I151" s="51">
        <f t="shared" ref="I151" si="126">ROUND(I150/(I$144+I$148+I$146+I$158+I$150+I$152+I$154+I$156+I$160+I$160),3)</f>
        <v>2.9000000000000001E-2</v>
      </c>
      <c r="J151" s="52">
        <f t="shared" ref="J151:Q151" si="127">ROUND(J150/(J$144+J$148+J$146+J$158+J$150+J$152+J$154+J$156+J$160+J$160+J$162),3)</f>
        <v>3.3000000000000002E-2</v>
      </c>
      <c r="K151" s="50">
        <f t="shared" si="127"/>
        <v>0.03</v>
      </c>
      <c r="L151" s="50">
        <f t="shared" si="127"/>
        <v>3.9E-2</v>
      </c>
      <c r="M151" s="50">
        <f t="shared" si="127"/>
        <v>0.03</v>
      </c>
      <c r="N151" s="52">
        <f t="shared" si="127"/>
        <v>3.4000000000000002E-2</v>
      </c>
      <c r="O151" s="50">
        <f t="shared" si="127"/>
        <v>6.0999999999999999E-2</v>
      </c>
      <c r="P151" s="50">
        <f t="shared" si="127"/>
        <v>4.9000000000000002E-2</v>
      </c>
      <c r="Q151" s="50">
        <f t="shared" si="127"/>
        <v>2.1000000000000001E-2</v>
      </c>
      <c r="R151" s="47"/>
      <c r="S151" s="2"/>
      <c r="T151" s="13"/>
      <c r="U151" s="2"/>
      <c r="V151" s="2"/>
    </row>
    <row r="152" spans="4:22" x14ac:dyDescent="0.15">
      <c r="D152" s="331" t="s">
        <v>39</v>
      </c>
      <c r="E152" s="364"/>
      <c r="F152" s="91">
        <f>G152+H152+I152</f>
        <v>16</v>
      </c>
      <c r="G152" s="28">
        <v>6</v>
      </c>
      <c r="H152" s="28">
        <v>3</v>
      </c>
      <c r="I152" s="29">
        <v>7</v>
      </c>
      <c r="J152" s="92">
        <f>K152+L152+M152</f>
        <v>11</v>
      </c>
      <c r="K152" s="28">
        <v>0</v>
      </c>
      <c r="L152" s="28">
        <v>5</v>
      </c>
      <c r="M152" s="28">
        <v>6</v>
      </c>
      <c r="N152" s="31">
        <v>12</v>
      </c>
      <c r="O152" s="28">
        <v>4</v>
      </c>
      <c r="P152" s="28">
        <v>2</v>
      </c>
      <c r="Q152" s="28">
        <f>N152-O152-P152</f>
        <v>6</v>
      </c>
      <c r="S152" s="2"/>
      <c r="T152" s="13"/>
      <c r="U152" s="2"/>
      <c r="V152" s="2"/>
    </row>
    <row r="153" spans="4:22" x14ac:dyDescent="0.15">
      <c r="D153" s="333"/>
      <c r="E153" s="365"/>
      <c r="F153" s="49">
        <f>ROUND(F152/(F$144+F$148+F$146+F$158+F$150+F$152+F$154+F$156+F$160+F$160),3)</f>
        <v>2.3E-2</v>
      </c>
      <c r="G153" s="50">
        <f t="shared" ref="G153" si="128">ROUND(G152/(G$144+G$148+G$146+G$158+G$150+G$152+G$154+G$156+G$160+G$160),3)</f>
        <v>7.9000000000000001E-2</v>
      </c>
      <c r="H153" s="50">
        <f t="shared" ref="H153" si="129">ROUND(H152/(H$144+H$148+H$146+H$158+H$150+H$152+H$154+H$156+H$160+H$160),3)</f>
        <v>1.4E-2</v>
      </c>
      <c r="I153" s="51">
        <f t="shared" ref="I153" si="130">ROUND(I152/(I$144+I$148+I$146+I$158+I$150+I$152+I$154+I$156+I$160+I$160),3)</f>
        <v>1.7000000000000001E-2</v>
      </c>
      <c r="J153" s="52">
        <f t="shared" ref="J153:L153" si="131">ROUND(J152/(J$144+J$148+J$146+J$158+J$150+J$152+J$154+J$156+J$160+J$160+J$162),3)</f>
        <v>1.4E-2</v>
      </c>
      <c r="K153" s="50">
        <f t="shared" si="131"/>
        <v>0</v>
      </c>
      <c r="L153" s="50">
        <f t="shared" si="131"/>
        <v>0.02</v>
      </c>
      <c r="M153" s="50">
        <f>ROUND(M152/(M$144+M$148+M$146+M$158+M$150+M$152+M$154+M$156+M$160+M$160+M$162),3)-0.001</f>
        <v>1.2E-2</v>
      </c>
      <c r="N153" s="52">
        <f t="shared" ref="N153:Q153" si="132">ROUND(N152/(N$144+N$148+N$146+N$158+N$150+N$152+N$154+N$156+N$160+N$160+N$162),3)</f>
        <v>1.6E-2</v>
      </c>
      <c r="O153" s="50">
        <f t="shared" si="132"/>
        <v>6.0999999999999999E-2</v>
      </c>
      <c r="P153" s="50">
        <f t="shared" si="132"/>
        <v>8.0000000000000002E-3</v>
      </c>
      <c r="Q153" s="50">
        <f t="shared" si="132"/>
        <v>1.4E-2</v>
      </c>
      <c r="R153" s="47"/>
      <c r="S153" s="2"/>
      <c r="T153" s="13"/>
      <c r="U153" s="2"/>
      <c r="V153" s="2"/>
    </row>
    <row r="154" spans="4:22" x14ac:dyDescent="0.15">
      <c r="D154" s="331" t="s">
        <v>40</v>
      </c>
      <c r="E154" s="364"/>
      <c r="F154" s="91">
        <f>G154+H154+I154</f>
        <v>9</v>
      </c>
      <c r="G154" s="28">
        <v>3</v>
      </c>
      <c r="H154" s="28">
        <v>3</v>
      </c>
      <c r="I154" s="29">
        <v>3</v>
      </c>
      <c r="J154" s="92">
        <f>K154+L154+M154</f>
        <v>8</v>
      </c>
      <c r="K154" s="28">
        <v>2</v>
      </c>
      <c r="L154" s="28">
        <v>2</v>
      </c>
      <c r="M154" s="28">
        <v>4</v>
      </c>
      <c r="N154" s="31">
        <v>11</v>
      </c>
      <c r="O154" s="28">
        <v>2</v>
      </c>
      <c r="P154" s="28">
        <v>3</v>
      </c>
      <c r="Q154" s="28">
        <f>N154-O154-P154</f>
        <v>6</v>
      </c>
      <c r="S154" s="2"/>
      <c r="T154" s="13"/>
      <c r="U154" s="2"/>
      <c r="V154" s="2"/>
    </row>
    <row r="155" spans="4:22" x14ac:dyDescent="0.15">
      <c r="D155" s="333"/>
      <c r="E155" s="365"/>
      <c r="F155" s="49">
        <f>ROUND(F154/(F$144+F$148+F$146+F$158+F$150+F$152+F$154+F$156+F$160+F$160),3)</f>
        <v>1.2999999999999999E-2</v>
      </c>
      <c r="G155" s="50">
        <f>ROUND(G154/(G$144+G$148+G$146+G$158+G$150+G$152+G$154+G$156+G$160+G$160),3)+0.001</f>
        <v>0.04</v>
      </c>
      <c r="H155" s="50">
        <f t="shared" ref="H155" si="133">ROUND(H154/(H$144+H$148+H$146+H$158+H$150+H$152+H$154+H$156+H$160+H$160),3)</f>
        <v>1.4E-2</v>
      </c>
      <c r="I155" s="51">
        <f t="shared" ref="I155" si="134">ROUND(I154/(I$144+I$148+I$146+I$158+I$150+I$152+I$154+I$156+I$160+I$160),3)</f>
        <v>7.0000000000000001E-3</v>
      </c>
      <c r="J155" s="52">
        <f t="shared" ref="J155:Q155" si="135">ROUND(J154/(J$144+J$148+J$146+J$158+J$150+J$152+J$154+J$156+J$160+J$160+J$162),3)</f>
        <v>0.01</v>
      </c>
      <c r="K155" s="50">
        <f t="shared" si="135"/>
        <v>0.03</v>
      </c>
      <c r="L155" s="50">
        <f t="shared" si="135"/>
        <v>8.0000000000000002E-3</v>
      </c>
      <c r="M155" s="50">
        <f t="shared" si="135"/>
        <v>8.9999999999999993E-3</v>
      </c>
      <c r="N155" s="52">
        <f t="shared" si="135"/>
        <v>1.4999999999999999E-2</v>
      </c>
      <c r="O155" s="50">
        <f t="shared" si="135"/>
        <v>0.03</v>
      </c>
      <c r="P155" s="50">
        <f t="shared" si="135"/>
        <v>1.0999999999999999E-2</v>
      </c>
      <c r="Q155" s="50">
        <f t="shared" si="135"/>
        <v>1.4E-2</v>
      </c>
      <c r="R155" s="47"/>
      <c r="S155" s="2"/>
      <c r="T155" s="13"/>
      <c r="U155" s="2"/>
      <c r="V155" s="2"/>
    </row>
    <row r="156" spans="4:22" x14ac:dyDescent="0.15">
      <c r="D156" s="331" t="s">
        <v>41</v>
      </c>
      <c r="E156" s="364"/>
      <c r="F156" s="91">
        <f>G156+H156+I156</f>
        <v>7</v>
      </c>
      <c r="G156" s="28">
        <v>2</v>
      </c>
      <c r="H156" s="28">
        <v>1</v>
      </c>
      <c r="I156" s="29">
        <v>4</v>
      </c>
      <c r="J156" s="92">
        <f>K156+L156+M156</f>
        <v>6</v>
      </c>
      <c r="K156" s="28">
        <v>0</v>
      </c>
      <c r="L156" s="28">
        <v>2</v>
      </c>
      <c r="M156" s="28">
        <v>4</v>
      </c>
      <c r="N156" s="31">
        <v>3</v>
      </c>
      <c r="O156" s="28">
        <v>0</v>
      </c>
      <c r="P156" s="28">
        <v>2</v>
      </c>
      <c r="Q156" s="28">
        <f>N156-O156-P156</f>
        <v>1</v>
      </c>
      <c r="S156" s="2"/>
      <c r="T156" s="13"/>
      <c r="U156" s="2"/>
      <c r="V156" s="2"/>
    </row>
    <row r="157" spans="4:22" x14ac:dyDescent="0.15">
      <c r="D157" s="333"/>
      <c r="E157" s="365"/>
      <c r="F157" s="49">
        <f>ROUND(F156/(F$144+F$148+F$146+F$158+F$150+F$152+F$154+F$156+F$160+F$160),3)</f>
        <v>0.01</v>
      </c>
      <c r="G157" s="50">
        <f t="shared" ref="G157" si="136">ROUND(G156/(G$144+G$148+G$146+G$158+G$150+G$152+G$154+G$156+G$160+G$160),3)</f>
        <v>2.5999999999999999E-2</v>
      </c>
      <c r="H157" s="50">
        <f t="shared" ref="H157" si="137">ROUND(H156/(H$144+H$148+H$146+H$158+H$150+H$152+H$154+H$156+H$160+H$160),3)</f>
        <v>5.0000000000000001E-3</v>
      </c>
      <c r="I157" s="51">
        <f t="shared" ref="I157" si="138">ROUND(I156/(I$144+I$148+I$146+I$158+I$150+I$152+I$154+I$156+I$160+I$160),3)</f>
        <v>0.01</v>
      </c>
      <c r="J157" s="52">
        <f t="shared" ref="J157:Q157" si="139">ROUND(J156/(J$144+J$148+J$146+J$158+J$150+J$152+J$154+J$156+J$160+J$160+J$162),3)</f>
        <v>8.0000000000000002E-3</v>
      </c>
      <c r="K157" s="50">
        <f t="shared" si="139"/>
        <v>0</v>
      </c>
      <c r="L157" s="50">
        <f t="shared" si="139"/>
        <v>8.0000000000000002E-3</v>
      </c>
      <c r="M157" s="50">
        <f t="shared" si="139"/>
        <v>8.9999999999999993E-3</v>
      </c>
      <c r="N157" s="52">
        <f t="shared" si="139"/>
        <v>4.0000000000000001E-3</v>
      </c>
      <c r="O157" s="50">
        <f t="shared" si="139"/>
        <v>0</v>
      </c>
      <c r="P157" s="50">
        <f t="shared" si="139"/>
        <v>8.0000000000000002E-3</v>
      </c>
      <c r="Q157" s="50">
        <f t="shared" si="139"/>
        <v>2E-3</v>
      </c>
      <c r="R157" s="47"/>
      <c r="S157" s="2"/>
      <c r="T157" s="13"/>
      <c r="U157" s="2"/>
      <c r="V157" s="2"/>
    </row>
    <row r="158" spans="4:22" x14ac:dyDescent="0.15">
      <c r="D158" s="471" t="s">
        <v>42</v>
      </c>
      <c r="E158" s="472"/>
      <c r="F158" s="91">
        <f>G158+H158+I158</f>
        <v>16</v>
      </c>
      <c r="G158" s="28">
        <v>5</v>
      </c>
      <c r="H158" s="28">
        <v>3</v>
      </c>
      <c r="I158" s="29">
        <v>8</v>
      </c>
      <c r="J158" s="92">
        <f>K158+L158+M158</f>
        <v>12</v>
      </c>
      <c r="K158" s="28">
        <v>7</v>
      </c>
      <c r="L158" s="28">
        <v>1</v>
      </c>
      <c r="M158" s="28">
        <v>4</v>
      </c>
      <c r="N158" s="31">
        <v>16</v>
      </c>
      <c r="O158" s="28">
        <v>7</v>
      </c>
      <c r="P158" s="28">
        <v>2</v>
      </c>
      <c r="Q158" s="28">
        <f>N158-O158-P158</f>
        <v>7</v>
      </c>
      <c r="S158" s="2"/>
      <c r="T158" s="13"/>
      <c r="U158" s="2"/>
      <c r="V158" s="2"/>
    </row>
    <row r="159" spans="4:22" x14ac:dyDescent="0.15">
      <c r="D159" s="473"/>
      <c r="E159" s="474"/>
      <c r="F159" s="49">
        <f>ROUND(F158/(F$144+F$148+F$146+F$158+F$150+F$152+F$154+F$156+F$160+F$160),3)</f>
        <v>2.3E-2</v>
      </c>
      <c r="G159" s="50">
        <f t="shared" ref="G159" si="140">ROUND(G158/(G$144+G$148+G$146+G$158+G$150+G$152+G$154+G$156+G$160+G$160),3)</f>
        <v>6.6000000000000003E-2</v>
      </c>
      <c r="H159" s="50">
        <f t="shared" ref="H159" si="141">ROUND(H158/(H$144+H$148+H$146+H$158+H$150+H$152+H$154+H$156+H$160+H$160),3)</f>
        <v>1.4E-2</v>
      </c>
      <c r="I159" s="51">
        <f t="shared" ref="I159" si="142">ROUND(I158/(I$144+I$148+I$146+I$158+I$150+I$152+I$154+I$156+I$160+I$160),3)</f>
        <v>1.9E-2</v>
      </c>
      <c r="J159" s="52">
        <f t="shared" ref="J159:Q159" si="143">ROUND(J158/(J$144+J$148+J$146+J$158+J$150+J$152+J$154+J$156+J$160+J$160+J$162),3)</f>
        <v>1.4999999999999999E-2</v>
      </c>
      <c r="K159" s="50">
        <v>0.107</v>
      </c>
      <c r="L159" s="50">
        <f>ROUND(L158/(L$144+L$148+L$146+L$158+L$150+L$152+L$154+L$156+L$160+L$160+L$162),3)</f>
        <v>4.0000000000000001E-3</v>
      </c>
      <c r="M159" s="50">
        <f t="shared" si="143"/>
        <v>8.9999999999999993E-3</v>
      </c>
      <c r="N159" s="52">
        <f t="shared" si="143"/>
        <v>2.1000000000000001E-2</v>
      </c>
      <c r="O159" s="50">
        <f t="shared" si="143"/>
        <v>0.106</v>
      </c>
      <c r="P159" s="50">
        <f t="shared" si="143"/>
        <v>8.0000000000000002E-3</v>
      </c>
      <c r="Q159" s="50">
        <f t="shared" si="143"/>
        <v>1.6E-2</v>
      </c>
      <c r="R159" s="47"/>
      <c r="S159" s="2"/>
      <c r="T159" s="13"/>
      <c r="U159" s="2"/>
      <c r="V159" s="2"/>
    </row>
    <row r="160" spans="4:22" x14ac:dyDescent="0.15">
      <c r="D160" s="331" t="s">
        <v>45</v>
      </c>
      <c r="E160" s="364"/>
      <c r="F160" s="91">
        <f>G160+H160+I160</f>
        <v>0</v>
      </c>
      <c r="G160" s="28">
        <v>0</v>
      </c>
      <c r="H160" s="28">
        <v>0</v>
      </c>
      <c r="I160" s="29">
        <v>0</v>
      </c>
      <c r="J160" s="92">
        <f>K160+L160+M160</f>
        <v>2</v>
      </c>
      <c r="K160" s="28">
        <v>1</v>
      </c>
      <c r="L160" s="28">
        <v>0</v>
      </c>
      <c r="M160" s="28">
        <v>1</v>
      </c>
      <c r="N160" s="31">
        <v>0</v>
      </c>
      <c r="O160" s="28">
        <v>0</v>
      </c>
      <c r="P160" s="28">
        <v>0</v>
      </c>
      <c r="Q160" s="28">
        <f>N160-O160-P160</f>
        <v>0</v>
      </c>
      <c r="S160" s="2"/>
      <c r="T160" s="13"/>
      <c r="U160" s="2"/>
      <c r="V160" s="2"/>
    </row>
    <row r="161" spans="2:22" x14ac:dyDescent="0.15">
      <c r="D161" s="333"/>
      <c r="E161" s="365"/>
      <c r="F161" s="49">
        <f>ROUND(F160/(F$144+F$148+F$146+F$158+F$150+F$152+F$154+F$156+F$160+F$160),3)</f>
        <v>0</v>
      </c>
      <c r="G161" s="50">
        <f t="shared" ref="G161" si="144">ROUND(G160/(G$144+G$148+G$146+G$158+G$150+G$152+G$154+G$156+G$160+G$160),3)</f>
        <v>0</v>
      </c>
      <c r="H161" s="50">
        <f t="shared" ref="H161" si="145">ROUND(H160/(H$144+H$148+H$146+H$158+H$150+H$152+H$154+H$156+H$160+H$160),3)</f>
        <v>0</v>
      </c>
      <c r="I161" s="51">
        <f t="shared" ref="I161" si="146">ROUND(I160/(I$144+I$148+I$146+I$158+I$150+I$152+I$154+I$156+I$160+I$160),3)</f>
        <v>0</v>
      </c>
      <c r="J161" s="52">
        <v>2E-3</v>
      </c>
      <c r="K161" s="50">
        <f t="shared" ref="K161:Q161" si="147">ROUND(K160/(K$144+K$148+K$146+K$158+K$150+K$152+K$154+K$156+K$160+K$160+K$162),3)</f>
        <v>1.4999999999999999E-2</v>
      </c>
      <c r="L161" s="50">
        <f t="shared" si="147"/>
        <v>0</v>
      </c>
      <c r="M161" s="50">
        <f t="shared" si="147"/>
        <v>2E-3</v>
      </c>
      <c r="N161" s="52">
        <f t="shared" si="147"/>
        <v>0</v>
      </c>
      <c r="O161" s="50">
        <f t="shared" si="147"/>
        <v>0</v>
      </c>
      <c r="P161" s="50">
        <f t="shared" si="147"/>
        <v>0</v>
      </c>
      <c r="Q161" s="50">
        <f t="shared" si="147"/>
        <v>0</v>
      </c>
      <c r="R161" s="47"/>
      <c r="S161" s="2"/>
      <c r="T161" s="13"/>
      <c r="U161" s="2"/>
      <c r="V161" s="2"/>
    </row>
    <row r="162" spans="2:22" x14ac:dyDescent="0.15">
      <c r="D162" s="331" t="s">
        <v>20</v>
      </c>
      <c r="E162" s="364"/>
      <c r="F162" s="319" t="s">
        <v>7</v>
      </c>
      <c r="G162" s="321" t="s">
        <v>7</v>
      </c>
      <c r="H162" s="321" t="s">
        <v>7</v>
      </c>
      <c r="I162" s="317" t="s">
        <v>7</v>
      </c>
      <c r="J162" s="92">
        <f>K162+L162+M162</f>
        <v>6</v>
      </c>
      <c r="K162" s="28">
        <v>2</v>
      </c>
      <c r="L162" s="28">
        <v>0</v>
      </c>
      <c r="M162" s="28">
        <v>4</v>
      </c>
      <c r="N162" s="31">
        <v>4</v>
      </c>
      <c r="O162" s="28">
        <v>0</v>
      </c>
      <c r="P162" s="28">
        <v>3</v>
      </c>
      <c r="Q162" s="28">
        <f>N162-O162-P162</f>
        <v>1</v>
      </c>
      <c r="S162" s="2"/>
      <c r="T162" s="13"/>
      <c r="U162" s="2"/>
      <c r="V162" s="2"/>
    </row>
    <row r="163" spans="2:22" x14ac:dyDescent="0.15">
      <c r="D163" s="333"/>
      <c r="E163" s="365"/>
      <c r="F163" s="320"/>
      <c r="G163" s="322"/>
      <c r="H163" s="322"/>
      <c r="I163" s="318"/>
      <c r="J163" s="52">
        <f t="shared" ref="J163:Q163" si="148">ROUND(J162/(J$144+J$148+J$146+J$158+J$150+J$152+J$154+J$156+J$160+J$160+J$162),3)</f>
        <v>8.0000000000000002E-3</v>
      </c>
      <c r="K163" s="50">
        <f t="shared" si="148"/>
        <v>0.03</v>
      </c>
      <c r="L163" s="50">
        <f t="shared" si="148"/>
        <v>0</v>
      </c>
      <c r="M163" s="50">
        <f t="shared" si="148"/>
        <v>8.9999999999999993E-3</v>
      </c>
      <c r="N163" s="52">
        <f t="shared" si="148"/>
        <v>5.0000000000000001E-3</v>
      </c>
      <c r="O163" s="50">
        <f t="shared" si="148"/>
        <v>0</v>
      </c>
      <c r="P163" s="50">
        <f t="shared" si="148"/>
        <v>1.0999999999999999E-2</v>
      </c>
      <c r="Q163" s="50">
        <f t="shared" si="148"/>
        <v>2E-3</v>
      </c>
      <c r="R163" s="47"/>
      <c r="S163" s="2"/>
      <c r="T163" s="13"/>
      <c r="U163" s="2"/>
      <c r="V163" s="2"/>
    </row>
    <row r="164" spans="2:22" x14ac:dyDescent="0.15">
      <c r="D164" s="370" t="s">
        <v>21</v>
      </c>
      <c r="E164" s="371"/>
      <c r="F164" s="93">
        <f>F144+F148+F146+F158+F150+F152+F154+F156+F160</f>
        <v>700</v>
      </c>
      <c r="G164" s="94">
        <f t="shared" ref="G164:I164" si="149">G144+G148+G146+G158+G150+G152+G154+G156+G160</f>
        <v>76</v>
      </c>
      <c r="H164" s="94">
        <f t="shared" si="149"/>
        <v>211</v>
      </c>
      <c r="I164" s="95">
        <f t="shared" si="149"/>
        <v>413</v>
      </c>
      <c r="J164" s="78">
        <f t="shared" ref="J164:Q165" si="150">J144+J148+J146+J158+J150+J152+J154+J156+J160+J162</f>
        <v>787</v>
      </c>
      <c r="K164" s="28">
        <f>K144+K148+K146+K158+K150+K152+K154+K156+K160+K162</f>
        <v>66</v>
      </c>
      <c r="L164" s="78">
        <f t="shared" si="150"/>
        <v>256</v>
      </c>
      <c r="M164" s="71">
        <f t="shared" si="150"/>
        <v>465</v>
      </c>
      <c r="N164" s="78">
        <f t="shared" si="150"/>
        <v>757</v>
      </c>
      <c r="O164" s="71">
        <f t="shared" si="150"/>
        <v>66</v>
      </c>
      <c r="P164" s="78">
        <f t="shared" si="150"/>
        <v>263</v>
      </c>
      <c r="Q164" s="71">
        <f t="shared" si="150"/>
        <v>428</v>
      </c>
      <c r="S164" s="2"/>
      <c r="T164" s="13"/>
      <c r="U164" s="2"/>
      <c r="V164" s="2"/>
    </row>
    <row r="165" spans="2:22" ht="14.25" thickBot="1" x14ac:dyDescent="0.2">
      <c r="D165" s="370"/>
      <c r="E165" s="371"/>
      <c r="F165" s="57">
        <f>F145+F149+F147+F159+F151+F153+F155+F157+F161</f>
        <v>1.0000000000000002</v>
      </c>
      <c r="G165" s="58">
        <f t="shared" ref="G165:I165" si="151">G145+G149+G147+G159+G151+G153+G155+G157+G161</f>
        <v>1</v>
      </c>
      <c r="H165" s="58">
        <f t="shared" si="151"/>
        <v>1</v>
      </c>
      <c r="I165" s="59">
        <f t="shared" si="151"/>
        <v>1</v>
      </c>
      <c r="J165" s="60">
        <f t="shared" si="150"/>
        <v>1</v>
      </c>
      <c r="K165" s="50">
        <f t="shared" si="150"/>
        <v>1</v>
      </c>
      <c r="L165" s="60">
        <f t="shared" si="150"/>
        <v>1</v>
      </c>
      <c r="M165" s="50">
        <f t="shared" si="150"/>
        <v>1</v>
      </c>
      <c r="N165" s="60">
        <f t="shared" si="150"/>
        <v>1</v>
      </c>
      <c r="O165" s="50">
        <f t="shared" si="150"/>
        <v>1</v>
      </c>
      <c r="P165" s="60">
        <f>P145+P149+P147+P159+P151+P153+P155+P157+P161+P163+0.1%</f>
        <v>1.0000000000000002</v>
      </c>
      <c r="Q165" s="50">
        <f>Q145+Q149+Q147+Q159+Q151+Q153+Q155+Q157+Q161+Q163+0.1%</f>
        <v>1</v>
      </c>
      <c r="R165" s="61"/>
      <c r="S165" s="42"/>
      <c r="T165" s="43"/>
      <c r="U165" s="42"/>
      <c r="V165" s="2"/>
    </row>
    <row r="166" spans="2:22" x14ac:dyDescent="0.15">
      <c r="D166" s="96"/>
      <c r="E166" s="96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1"/>
      <c r="S166" s="42"/>
      <c r="T166" s="43"/>
      <c r="U166" s="42"/>
      <c r="V166" s="2"/>
    </row>
    <row r="167" spans="2:22" x14ac:dyDescent="0.15">
      <c r="D167" s="96"/>
      <c r="E167" s="96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1"/>
      <c r="S167" s="42"/>
      <c r="T167" s="43"/>
      <c r="U167" s="42"/>
      <c r="V167" s="2"/>
    </row>
    <row r="168" spans="2:22" ht="14.25" thickBot="1" x14ac:dyDescent="0.2">
      <c r="B168" s="3" t="s">
        <v>262</v>
      </c>
      <c r="G168" s="11"/>
      <c r="K168" s="5"/>
      <c r="O168" s="5"/>
    </row>
    <row r="169" spans="2:22" x14ac:dyDescent="0.15">
      <c r="D169" s="83"/>
      <c r="E169" s="84"/>
      <c r="F169" s="435" t="s">
        <v>248</v>
      </c>
      <c r="G169" s="452"/>
      <c r="H169" s="452"/>
      <c r="I169" s="453"/>
      <c r="J169" s="339" t="s">
        <v>10</v>
      </c>
      <c r="K169" s="421"/>
      <c r="L169" s="421"/>
      <c r="M169" s="422"/>
      <c r="N169" s="339" t="s">
        <v>11</v>
      </c>
      <c r="O169" s="421"/>
      <c r="P169" s="421"/>
      <c r="Q169" s="422"/>
      <c r="R169" s="12"/>
      <c r="S169" s="2"/>
      <c r="T169" s="13"/>
      <c r="U169" s="2"/>
      <c r="V169" s="2"/>
    </row>
    <row r="170" spans="2:22" x14ac:dyDescent="0.15">
      <c r="D170" s="85"/>
      <c r="E170" s="86"/>
      <c r="F170" s="14"/>
      <c r="G170" s="15" t="s">
        <v>12</v>
      </c>
      <c r="H170" s="15" t="s">
        <v>13</v>
      </c>
      <c r="I170" s="48" t="s">
        <v>14</v>
      </c>
      <c r="J170" s="18"/>
      <c r="K170" s="15" t="s">
        <v>12</v>
      </c>
      <c r="L170" s="15" t="s">
        <v>13</v>
      </c>
      <c r="M170" s="15" t="s">
        <v>14</v>
      </c>
      <c r="N170" s="18"/>
      <c r="O170" s="15" t="s">
        <v>12</v>
      </c>
      <c r="P170" s="15" t="s">
        <v>13</v>
      </c>
      <c r="Q170" s="15" t="s">
        <v>14</v>
      </c>
      <c r="R170" s="19"/>
      <c r="S170" s="2"/>
      <c r="T170" s="13"/>
      <c r="U170" s="2"/>
      <c r="V170" s="2"/>
    </row>
    <row r="171" spans="2:22" x14ac:dyDescent="0.15">
      <c r="D171" s="331" t="s">
        <v>46</v>
      </c>
      <c r="E171" s="364"/>
      <c r="F171" s="27">
        <f>G171+H171+I171</f>
        <v>82</v>
      </c>
      <c r="G171" s="28">
        <v>13</v>
      </c>
      <c r="H171" s="28">
        <v>0</v>
      </c>
      <c r="I171" s="29">
        <v>69</v>
      </c>
      <c r="J171" s="30">
        <f>K171+L171+M171</f>
        <v>77</v>
      </c>
      <c r="K171" s="28">
        <v>18</v>
      </c>
      <c r="L171" s="28">
        <v>0</v>
      </c>
      <c r="M171" s="28">
        <v>59</v>
      </c>
      <c r="N171" s="31">
        <v>62</v>
      </c>
      <c r="O171" s="28">
        <v>12</v>
      </c>
      <c r="P171" s="28">
        <v>0</v>
      </c>
      <c r="Q171" s="28">
        <f>N171-O171-P171</f>
        <v>50</v>
      </c>
      <c r="S171" s="2"/>
      <c r="T171" s="13"/>
      <c r="U171" s="2"/>
      <c r="V171" s="2"/>
    </row>
    <row r="172" spans="2:22" x14ac:dyDescent="0.15">
      <c r="D172" s="333"/>
      <c r="E172" s="365"/>
      <c r="F172" s="49">
        <f>ROUND(F171/(F$171+F$173+F$175+F$177+F$179+F$181),3)</f>
        <v>0.11700000000000001</v>
      </c>
      <c r="G172" s="50">
        <f t="shared" ref="G172:I172" si="152">ROUND(G171/(G$171+G$173+G$175+G$177+G$179+G$181),3)</f>
        <v>0.17299999999999999</v>
      </c>
      <c r="H172" s="50">
        <f t="shared" si="152"/>
        <v>0</v>
      </c>
      <c r="I172" s="51">
        <f t="shared" si="152"/>
        <v>0.16700000000000001</v>
      </c>
      <c r="J172" s="52">
        <f t="shared" ref="J172:Q172" si="153">ROUND(J171/(J$171+J$173+J$175+J$177+J$179+J$181+J$183),3)</f>
        <v>9.8000000000000004E-2</v>
      </c>
      <c r="K172" s="50">
        <f t="shared" si="153"/>
        <v>0.27300000000000002</v>
      </c>
      <c r="L172" s="50">
        <f t="shared" si="153"/>
        <v>0</v>
      </c>
      <c r="M172" s="50">
        <f t="shared" si="153"/>
        <v>0.127</v>
      </c>
      <c r="N172" s="52">
        <f t="shared" si="153"/>
        <v>8.2000000000000003E-2</v>
      </c>
      <c r="O172" s="50">
        <f t="shared" si="153"/>
        <v>0.182</v>
      </c>
      <c r="P172" s="50">
        <f t="shared" si="153"/>
        <v>0</v>
      </c>
      <c r="Q172" s="50">
        <f t="shared" si="153"/>
        <v>0.11700000000000001</v>
      </c>
      <c r="R172" s="47"/>
      <c r="S172" s="2"/>
      <c r="T172" s="13"/>
      <c r="U172" s="2"/>
      <c r="V172" s="2"/>
    </row>
    <row r="173" spans="2:22" x14ac:dyDescent="0.15">
      <c r="D173" s="331" t="s">
        <v>47</v>
      </c>
      <c r="E173" s="364"/>
      <c r="F173" s="27">
        <f>G173+H173+I173</f>
        <v>240</v>
      </c>
      <c r="G173" s="28">
        <v>23</v>
      </c>
      <c r="H173" s="28">
        <v>103</v>
      </c>
      <c r="I173" s="29">
        <v>114</v>
      </c>
      <c r="J173" s="30">
        <f>K173+L173+M173</f>
        <v>293</v>
      </c>
      <c r="K173" s="28">
        <v>16</v>
      </c>
      <c r="L173" s="28">
        <v>135</v>
      </c>
      <c r="M173" s="28">
        <v>142</v>
      </c>
      <c r="N173" s="31">
        <v>291</v>
      </c>
      <c r="O173" s="28">
        <v>15</v>
      </c>
      <c r="P173" s="28">
        <v>153</v>
      </c>
      <c r="Q173" s="28">
        <f>N173-O173-P173</f>
        <v>123</v>
      </c>
      <c r="S173" s="2"/>
      <c r="T173" s="13"/>
      <c r="U173" s="2"/>
      <c r="V173" s="2"/>
    </row>
    <row r="174" spans="2:22" x14ac:dyDescent="0.15">
      <c r="D174" s="333"/>
      <c r="E174" s="365"/>
      <c r="F174" s="49">
        <f>ROUND(F173/(F$171+F$173+F$175+F$177+F$179+F$181),3)</f>
        <v>0.34200000000000003</v>
      </c>
      <c r="G174" s="50">
        <f t="shared" ref="G174" si="154">ROUND(G173/(G$171+G$173+G$175+G$177+G$179+G$181),3)</f>
        <v>0.307</v>
      </c>
      <c r="H174" s="50">
        <f t="shared" ref="H174" si="155">ROUND(H173/(H$171+H$173+H$175+H$177+H$179+H$181),3)</f>
        <v>0.48099999999999998</v>
      </c>
      <c r="I174" s="51">
        <f t="shared" ref="I174" si="156">ROUND(I173/(I$171+I$173+I$175+I$177+I$179+I$181),3)</f>
        <v>0.27600000000000002</v>
      </c>
      <c r="J174" s="52">
        <f t="shared" ref="J174:L174" si="157">ROUND(J173/(J$171+J$173+J$175+J$177+J$179+J$181+J$183),3)</f>
        <v>0.372</v>
      </c>
      <c r="K174" s="50">
        <f>ROUND(K173/(K$171+K$173+K$175+K$177+K$179+K$181+K$183),3)+0.001</f>
        <v>0.24299999999999999</v>
      </c>
      <c r="L174" s="50">
        <f t="shared" si="157"/>
        <v>0.52700000000000002</v>
      </c>
      <c r="M174" s="50">
        <f>ROUND(M173/(M$171+M$173+M$175+M$177+M$179+M$181+M$183),3)+0.001</f>
        <v>0.30599999999999999</v>
      </c>
      <c r="N174" s="52">
        <f t="shared" ref="N174:Q174" si="158">ROUND(N173/(N$171+N$173+N$175+N$177+N$179+N$181+N$183),3)</f>
        <v>0.38400000000000001</v>
      </c>
      <c r="O174" s="50">
        <f t="shared" si="158"/>
        <v>0.22700000000000001</v>
      </c>
      <c r="P174" s="50">
        <f t="shared" si="158"/>
        <v>0.58199999999999996</v>
      </c>
      <c r="Q174" s="50">
        <f t="shared" si="158"/>
        <v>0.28699999999999998</v>
      </c>
      <c r="R174" s="47"/>
      <c r="S174" s="2"/>
      <c r="T174" s="13"/>
      <c r="U174" s="2"/>
      <c r="V174" s="2"/>
    </row>
    <row r="175" spans="2:22" x14ac:dyDescent="0.15">
      <c r="D175" s="331" t="s">
        <v>48</v>
      </c>
      <c r="E175" s="364"/>
      <c r="F175" s="27">
        <f>G175+H175+I175</f>
        <v>187</v>
      </c>
      <c r="G175" s="28">
        <v>13</v>
      </c>
      <c r="H175" s="28">
        <v>111</v>
      </c>
      <c r="I175" s="29">
        <v>63</v>
      </c>
      <c r="J175" s="30">
        <f>K175+L175+M175</f>
        <v>218</v>
      </c>
      <c r="K175" s="28">
        <v>9</v>
      </c>
      <c r="L175" s="28">
        <v>121</v>
      </c>
      <c r="M175" s="28">
        <v>88</v>
      </c>
      <c r="N175" s="31">
        <v>187</v>
      </c>
      <c r="O175" s="28">
        <v>13</v>
      </c>
      <c r="P175" s="28">
        <v>108</v>
      </c>
      <c r="Q175" s="28">
        <f>N175-O175-P175</f>
        <v>66</v>
      </c>
      <c r="S175" s="2"/>
      <c r="T175" s="13"/>
      <c r="U175" s="2"/>
      <c r="V175" s="2"/>
    </row>
    <row r="176" spans="2:22" x14ac:dyDescent="0.15">
      <c r="D176" s="333"/>
      <c r="E176" s="365"/>
      <c r="F176" s="49">
        <f>ROUND(F175/(F$171+F$173+F$175+F$177+F$179+F$181),3)</f>
        <v>0.26600000000000001</v>
      </c>
      <c r="G176" s="50">
        <f t="shared" ref="G176" si="159">ROUND(G175/(G$171+G$173+G$175+G$177+G$179+G$181),3)</f>
        <v>0.17299999999999999</v>
      </c>
      <c r="H176" s="50">
        <f t="shared" ref="H176" si="160">ROUND(H175/(H$171+H$173+H$175+H$177+H$179+H$181),3)</f>
        <v>0.51900000000000002</v>
      </c>
      <c r="I176" s="51">
        <f t="shared" ref="I176" si="161">ROUND(I175/(I$171+I$173+I$175+I$177+I$179+I$181),3)</f>
        <v>0.153</v>
      </c>
      <c r="J176" s="52">
        <f t="shared" ref="J176:Q176" si="162">ROUND(J175/(J$171+J$173+J$175+J$177+J$179+J$181+J$183),3)</f>
        <v>0.27700000000000002</v>
      </c>
      <c r="K176" s="50">
        <f t="shared" si="162"/>
        <v>0.13600000000000001</v>
      </c>
      <c r="L176" s="50">
        <f t="shared" si="162"/>
        <v>0.47299999999999998</v>
      </c>
      <c r="M176" s="50">
        <f t="shared" si="162"/>
        <v>0.189</v>
      </c>
      <c r="N176" s="52">
        <f t="shared" si="162"/>
        <v>0.247</v>
      </c>
      <c r="O176" s="50">
        <f t="shared" si="162"/>
        <v>0.19700000000000001</v>
      </c>
      <c r="P176" s="50">
        <f t="shared" si="162"/>
        <v>0.41099999999999998</v>
      </c>
      <c r="Q176" s="50">
        <f t="shared" si="162"/>
        <v>0.154</v>
      </c>
      <c r="R176" s="47"/>
      <c r="S176" s="2"/>
      <c r="T176" s="13"/>
      <c r="U176" s="2"/>
      <c r="V176" s="2"/>
    </row>
    <row r="177" spans="2:39" x14ac:dyDescent="0.15">
      <c r="D177" s="331" t="s">
        <v>49</v>
      </c>
      <c r="E177" s="364"/>
      <c r="F177" s="27">
        <f>G177+H177+I177</f>
        <v>68</v>
      </c>
      <c r="G177" s="28">
        <v>4</v>
      </c>
      <c r="H177" s="28">
        <v>0</v>
      </c>
      <c r="I177" s="29">
        <v>64</v>
      </c>
      <c r="J177" s="30">
        <f>K177+L177+M177</f>
        <v>57</v>
      </c>
      <c r="K177" s="28">
        <v>2</v>
      </c>
      <c r="L177" s="28">
        <v>0</v>
      </c>
      <c r="M177" s="28">
        <v>55</v>
      </c>
      <c r="N177" s="31">
        <v>73</v>
      </c>
      <c r="O177" s="28">
        <v>3</v>
      </c>
      <c r="P177" s="28">
        <v>0</v>
      </c>
      <c r="Q177" s="28">
        <f>N177-O177-P177</f>
        <v>70</v>
      </c>
      <c r="S177" s="2"/>
      <c r="T177" s="13"/>
      <c r="U177" s="2"/>
      <c r="V177" s="2"/>
    </row>
    <row r="178" spans="2:39" x14ac:dyDescent="0.15">
      <c r="D178" s="333"/>
      <c r="E178" s="365"/>
      <c r="F178" s="49">
        <f>ROUND(F177/(F$171+F$173+F$175+F$177+F$179+F$181),3)</f>
        <v>9.7000000000000003E-2</v>
      </c>
      <c r="G178" s="50">
        <f t="shared" ref="G178" si="163">ROUND(G177/(G$171+G$173+G$175+G$177+G$179+G$181),3)</f>
        <v>5.2999999999999999E-2</v>
      </c>
      <c r="H178" s="50">
        <f t="shared" ref="H178" si="164">ROUND(H177/(H$171+H$173+H$175+H$177+H$179+H$181),3)</f>
        <v>0</v>
      </c>
      <c r="I178" s="51">
        <f t="shared" ref="I178" si="165">ROUND(I177/(I$171+I$173+I$175+I$177+I$179+I$181),3)</f>
        <v>0.155</v>
      </c>
      <c r="J178" s="52">
        <f t="shared" ref="J178:Q178" si="166">ROUND(J177/(J$171+J$173+J$175+J$177+J$179+J$181+J$183),3)</f>
        <v>7.1999999999999995E-2</v>
      </c>
      <c r="K178" s="50">
        <f t="shared" si="166"/>
        <v>0.03</v>
      </c>
      <c r="L178" s="50">
        <f t="shared" si="166"/>
        <v>0</v>
      </c>
      <c r="M178" s="50">
        <f t="shared" si="166"/>
        <v>0.11799999999999999</v>
      </c>
      <c r="N178" s="52">
        <f t="shared" si="166"/>
        <v>9.6000000000000002E-2</v>
      </c>
      <c r="O178" s="50">
        <f t="shared" si="166"/>
        <v>4.4999999999999998E-2</v>
      </c>
      <c r="P178" s="50">
        <f t="shared" si="166"/>
        <v>0</v>
      </c>
      <c r="Q178" s="50">
        <f t="shared" si="166"/>
        <v>0.16400000000000001</v>
      </c>
      <c r="R178" s="47"/>
      <c r="S178" s="2"/>
      <c r="T178" s="13"/>
      <c r="U178" s="2"/>
      <c r="V178" s="2"/>
    </row>
    <row r="179" spans="2:39" x14ac:dyDescent="0.15">
      <c r="D179" s="331" t="s">
        <v>50</v>
      </c>
      <c r="E179" s="364"/>
      <c r="F179" s="27">
        <f>G179+H179+I179</f>
        <v>84</v>
      </c>
      <c r="G179" s="28">
        <v>12</v>
      </c>
      <c r="H179" s="28">
        <v>0</v>
      </c>
      <c r="I179" s="29">
        <v>72</v>
      </c>
      <c r="J179" s="30">
        <f>K179+L179+M179</f>
        <v>97</v>
      </c>
      <c r="K179" s="28">
        <v>10</v>
      </c>
      <c r="L179" s="28">
        <v>0</v>
      </c>
      <c r="M179" s="28">
        <v>87</v>
      </c>
      <c r="N179" s="31">
        <v>93</v>
      </c>
      <c r="O179" s="28">
        <v>11</v>
      </c>
      <c r="P179" s="28">
        <v>0</v>
      </c>
      <c r="Q179" s="28">
        <f>N179-O179-P179</f>
        <v>82</v>
      </c>
      <c r="S179" s="2"/>
      <c r="T179" s="13"/>
      <c r="U179" s="2"/>
      <c r="V179" s="2"/>
    </row>
    <row r="180" spans="2:39" x14ac:dyDescent="0.15">
      <c r="D180" s="333"/>
      <c r="E180" s="365"/>
      <c r="F180" s="49">
        <f>ROUND(F179/(F$171+F$173+F$175+F$177+F$179+F$181),3)</f>
        <v>0.12</v>
      </c>
      <c r="G180" s="50">
        <f t="shared" ref="G180" si="167">ROUND(G179/(G$171+G$173+G$175+G$177+G$179+G$181),3)</f>
        <v>0.16</v>
      </c>
      <c r="H180" s="50">
        <f t="shared" ref="H180" si="168">ROUND(H179/(H$171+H$173+H$175+H$177+H$179+H$181),3)</f>
        <v>0</v>
      </c>
      <c r="I180" s="51">
        <f t="shared" ref="I180" si="169">ROUND(I179/(I$171+I$173+I$175+I$177+I$179+I$181),3)</f>
        <v>0.17399999999999999</v>
      </c>
      <c r="J180" s="52">
        <f t="shared" ref="J180:Q180" si="170">ROUND(J179/(J$171+J$173+J$175+J$177+J$179+J$181+J$183),3)</f>
        <v>0.123</v>
      </c>
      <c r="K180" s="50">
        <f t="shared" si="170"/>
        <v>0.152</v>
      </c>
      <c r="L180" s="50">
        <f t="shared" si="170"/>
        <v>0</v>
      </c>
      <c r="M180" s="50">
        <f t="shared" si="170"/>
        <v>0.187</v>
      </c>
      <c r="N180" s="52">
        <f t="shared" si="170"/>
        <v>0.123</v>
      </c>
      <c r="O180" s="50">
        <f t="shared" si="170"/>
        <v>0.16700000000000001</v>
      </c>
      <c r="P180" s="50">
        <f t="shared" si="170"/>
        <v>0</v>
      </c>
      <c r="Q180" s="50">
        <f t="shared" si="170"/>
        <v>0.192</v>
      </c>
      <c r="R180" s="47"/>
      <c r="S180" s="2"/>
      <c r="T180" s="13"/>
      <c r="U180" s="2"/>
      <c r="V180" s="2"/>
    </row>
    <row r="181" spans="2:39" x14ac:dyDescent="0.15">
      <c r="D181" s="331" t="s">
        <v>51</v>
      </c>
      <c r="E181" s="364"/>
      <c r="F181" s="27">
        <f>G181+H181+I181</f>
        <v>41</v>
      </c>
      <c r="G181" s="28">
        <v>10</v>
      </c>
      <c r="H181" s="28">
        <v>0</v>
      </c>
      <c r="I181" s="29">
        <v>31</v>
      </c>
      <c r="J181" s="30">
        <f>K181+L181+M181</f>
        <v>43</v>
      </c>
      <c r="K181" s="28">
        <v>9</v>
      </c>
      <c r="L181" s="28">
        <v>0</v>
      </c>
      <c r="M181" s="28">
        <v>34</v>
      </c>
      <c r="N181" s="31">
        <v>43</v>
      </c>
      <c r="O181" s="28">
        <v>10</v>
      </c>
      <c r="P181" s="28">
        <v>0</v>
      </c>
      <c r="Q181" s="28">
        <f>N181-O181-P181</f>
        <v>33</v>
      </c>
      <c r="S181" s="2"/>
      <c r="T181" s="13"/>
      <c r="U181" s="2"/>
      <c r="V181" s="2"/>
    </row>
    <row r="182" spans="2:39" x14ac:dyDescent="0.15">
      <c r="D182" s="333"/>
      <c r="E182" s="365"/>
      <c r="F182" s="49">
        <f>ROUND(F181/(F$171+F$173+F$175+F$177+F$179+F$181),3)</f>
        <v>5.8000000000000003E-2</v>
      </c>
      <c r="G182" s="50">
        <f>ROUND(G181/(G$171+G$173+G$175+G$177+G$179+G$181),3)+0.001</f>
        <v>0.13400000000000001</v>
      </c>
      <c r="H182" s="50">
        <f t="shared" ref="H182" si="171">ROUND(H181/(H$171+H$173+H$175+H$177+H$179+H$181),3)</f>
        <v>0</v>
      </c>
      <c r="I182" s="51">
        <f t="shared" ref="I182" si="172">ROUND(I181/(I$171+I$173+I$175+I$177+I$179+I$181),3)</f>
        <v>7.4999999999999997E-2</v>
      </c>
      <c r="J182" s="52">
        <f t="shared" ref="J182:Q182" si="173">ROUND(J181/(J$171+J$173+J$175+J$177+J$179+J$181+J$183),3)</f>
        <v>5.5E-2</v>
      </c>
      <c r="K182" s="50">
        <f t="shared" si="173"/>
        <v>0.13600000000000001</v>
      </c>
      <c r="L182" s="50">
        <f t="shared" si="173"/>
        <v>0</v>
      </c>
      <c r="M182" s="50">
        <f t="shared" si="173"/>
        <v>7.2999999999999995E-2</v>
      </c>
      <c r="N182" s="52">
        <f t="shared" si="173"/>
        <v>5.7000000000000002E-2</v>
      </c>
      <c r="O182" s="50">
        <f t="shared" si="173"/>
        <v>0.152</v>
      </c>
      <c r="P182" s="50">
        <f t="shared" si="173"/>
        <v>0</v>
      </c>
      <c r="Q182" s="50">
        <f t="shared" si="173"/>
        <v>7.6999999999999999E-2</v>
      </c>
      <c r="R182" s="47"/>
      <c r="S182" s="2"/>
      <c r="T182" s="13"/>
      <c r="U182" s="2"/>
      <c r="V182" s="2"/>
    </row>
    <row r="183" spans="2:39" x14ac:dyDescent="0.15">
      <c r="D183" s="331" t="s">
        <v>20</v>
      </c>
      <c r="E183" s="364"/>
      <c r="F183" s="319" t="s">
        <v>7</v>
      </c>
      <c r="G183" s="321" t="s">
        <v>7</v>
      </c>
      <c r="H183" s="321" t="s">
        <v>7</v>
      </c>
      <c r="I183" s="317" t="s">
        <v>7</v>
      </c>
      <c r="J183" s="30">
        <f>K183+L183+M183</f>
        <v>2</v>
      </c>
      <c r="K183" s="28">
        <v>2</v>
      </c>
      <c r="L183" s="28">
        <v>0</v>
      </c>
      <c r="M183" s="28">
        <v>0</v>
      </c>
      <c r="N183" s="31">
        <v>8</v>
      </c>
      <c r="O183" s="28">
        <v>2</v>
      </c>
      <c r="P183" s="28">
        <v>2</v>
      </c>
      <c r="Q183" s="28">
        <f>N183-O183-P183</f>
        <v>4</v>
      </c>
      <c r="S183" s="2"/>
      <c r="T183" s="13"/>
      <c r="U183" s="2"/>
      <c r="V183" s="2"/>
    </row>
    <row r="184" spans="2:39" x14ac:dyDescent="0.15">
      <c r="D184" s="333"/>
      <c r="E184" s="365"/>
      <c r="F184" s="320"/>
      <c r="G184" s="322"/>
      <c r="H184" s="322"/>
      <c r="I184" s="318"/>
      <c r="J184" s="52">
        <f t="shared" ref="J184:Q184" si="174">ROUND(J183/(J$171+J$173+J$175+J$177+J$179+J$181+J$183),3)</f>
        <v>3.0000000000000001E-3</v>
      </c>
      <c r="K184" s="50">
        <f t="shared" si="174"/>
        <v>0.03</v>
      </c>
      <c r="L184" s="50">
        <f t="shared" si="174"/>
        <v>0</v>
      </c>
      <c r="M184" s="50">
        <f t="shared" si="174"/>
        <v>0</v>
      </c>
      <c r="N184" s="52">
        <f t="shared" si="174"/>
        <v>1.0999999999999999E-2</v>
      </c>
      <c r="O184" s="50">
        <f t="shared" si="174"/>
        <v>0.03</v>
      </c>
      <c r="P184" s="50">
        <f t="shared" si="174"/>
        <v>8.0000000000000002E-3</v>
      </c>
      <c r="Q184" s="50">
        <f t="shared" si="174"/>
        <v>8.9999999999999993E-3</v>
      </c>
      <c r="R184" s="47"/>
      <c r="S184" s="2"/>
      <c r="T184" s="13"/>
      <c r="U184" s="2"/>
      <c r="V184" s="2"/>
    </row>
    <row r="185" spans="2:39" x14ac:dyDescent="0.15">
      <c r="D185" s="370" t="s">
        <v>21</v>
      </c>
      <c r="E185" s="371"/>
      <c r="F185" s="27">
        <f>F171+F173+F175+F177+F179+F181</f>
        <v>702</v>
      </c>
      <c r="G185" s="28">
        <f t="shared" ref="G185:I185" si="175">G171+G173+G175+G177+G179+G181</f>
        <v>75</v>
      </c>
      <c r="H185" s="28">
        <f t="shared" si="175"/>
        <v>214</v>
      </c>
      <c r="I185" s="29">
        <f t="shared" si="175"/>
        <v>413</v>
      </c>
      <c r="J185" s="78">
        <f t="shared" ref="J185:Q186" si="176">J171+J173+J175+J177+J179+J181+J183</f>
        <v>787</v>
      </c>
      <c r="K185" s="71">
        <f t="shared" si="176"/>
        <v>66</v>
      </c>
      <c r="L185" s="78">
        <f t="shared" si="176"/>
        <v>256</v>
      </c>
      <c r="M185" s="71">
        <f t="shared" si="176"/>
        <v>465</v>
      </c>
      <c r="N185" s="78">
        <f t="shared" si="176"/>
        <v>757</v>
      </c>
      <c r="O185" s="71">
        <f t="shared" si="176"/>
        <v>66</v>
      </c>
      <c r="P185" s="78">
        <f t="shared" si="176"/>
        <v>263</v>
      </c>
      <c r="Q185" s="71">
        <f t="shared" si="176"/>
        <v>428</v>
      </c>
      <c r="S185" s="2"/>
      <c r="T185" s="13"/>
      <c r="U185" s="2"/>
      <c r="V185" s="2"/>
    </row>
    <row r="186" spans="2:39" ht="14.25" thickBot="1" x14ac:dyDescent="0.2">
      <c r="D186" s="370"/>
      <c r="E186" s="371"/>
      <c r="F186" s="57">
        <f>F172+F174+F176+F178+F180+F182</f>
        <v>1</v>
      </c>
      <c r="G186" s="58">
        <f t="shared" ref="G186:I186" si="177">G172+G174+G176+G178+G180+G182</f>
        <v>1</v>
      </c>
      <c r="H186" s="58">
        <f t="shared" si="177"/>
        <v>1</v>
      </c>
      <c r="I186" s="59">
        <f t="shared" si="177"/>
        <v>1</v>
      </c>
      <c r="J186" s="60">
        <f t="shared" si="176"/>
        <v>1</v>
      </c>
      <c r="K186" s="50">
        <f t="shared" si="176"/>
        <v>1</v>
      </c>
      <c r="L186" s="60">
        <f t="shared" si="176"/>
        <v>1</v>
      </c>
      <c r="M186" s="50">
        <f t="shared" si="176"/>
        <v>1</v>
      </c>
      <c r="N186" s="60">
        <f t="shared" si="176"/>
        <v>1</v>
      </c>
      <c r="O186" s="50">
        <f t="shared" si="176"/>
        <v>1.0000000000000002</v>
      </c>
      <c r="P186" s="60">
        <f>P172+P174+P176+P178+P180+P182+P184-0.1%</f>
        <v>0.99999999999999989</v>
      </c>
      <c r="Q186" s="50">
        <f>Q172+Q174+Q176+Q178+Q180+Q182+Q184</f>
        <v>0.99999999999999989</v>
      </c>
      <c r="R186" s="61"/>
      <c r="S186" s="42"/>
      <c r="T186" s="43"/>
      <c r="U186" s="42"/>
      <c r="V186" s="2"/>
    </row>
    <row r="187" spans="2:39" x14ac:dyDescent="0.15">
      <c r="F187" s="61"/>
      <c r="G187" s="61"/>
      <c r="H187" s="61"/>
      <c r="I187" s="61"/>
      <c r="J187" s="61"/>
      <c r="K187" s="82"/>
      <c r="L187" s="61"/>
      <c r="N187" s="61"/>
      <c r="O187" s="82"/>
      <c r="P187" s="61"/>
    </row>
    <row r="188" spans="2:39" x14ac:dyDescent="0.15">
      <c r="F188" s="61"/>
      <c r="G188" s="61"/>
      <c r="H188" s="61"/>
      <c r="I188" s="61"/>
      <c r="J188" s="61"/>
      <c r="K188" s="82"/>
      <c r="L188" s="61"/>
      <c r="N188" s="61"/>
      <c r="O188" s="82"/>
      <c r="P188" s="61"/>
    </row>
    <row r="189" spans="2:39" ht="14.25" thickBot="1" x14ac:dyDescent="0.2">
      <c r="B189" s="3" t="s">
        <v>264</v>
      </c>
      <c r="F189" s="97"/>
      <c r="K189" s="5"/>
      <c r="O189" s="5"/>
    </row>
    <row r="190" spans="2:39" x14ac:dyDescent="0.15">
      <c r="D190" s="83"/>
      <c r="E190" s="84"/>
      <c r="F190" s="435" t="s">
        <v>248</v>
      </c>
      <c r="G190" s="452"/>
      <c r="H190" s="452"/>
      <c r="I190" s="453"/>
      <c r="J190" s="12"/>
      <c r="M190" s="1"/>
      <c r="N190" s="1"/>
      <c r="O190" s="1"/>
      <c r="P190" s="1"/>
      <c r="Q190" s="1"/>
      <c r="R190" s="1"/>
      <c r="AE190" s="7"/>
      <c r="AM190" s="1"/>
    </row>
    <row r="191" spans="2:39" x14ac:dyDescent="0.15">
      <c r="D191" s="85"/>
      <c r="E191" s="86"/>
      <c r="F191" s="14"/>
      <c r="G191" s="15" t="s">
        <v>12</v>
      </c>
      <c r="H191" s="15" t="s">
        <v>13</v>
      </c>
      <c r="I191" s="48" t="s">
        <v>14</v>
      </c>
      <c r="J191" s="19"/>
      <c r="M191" s="1"/>
      <c r="N191" s="1"/>
      <c r="O191" s="1"/>
      <c r="P191" s="1"/>
      <c r="Q191" s="1"/>
      <c r="R191" s="1"/>
      <c r="AE191" s="7"/>
      <c r="AM191" s="1"/>
    </row>
    <row r="192" spans="2:39" x14ac:dyDescent="0.15">
      <c r="D192" s="454" t="s">
        <v>449</v>
      </c>
      <c r="E192" s="364"/>
      <c r="F192" s="27">
        <f>G192+H192+I192</f>
        <v>629</v>
      </c>
      <c r="G192" s="28">
        <v>54</v>
      </c>
      <c r="H192" s="28">
        <v>197</v>
      </c>
      <c r="I192" s="29">
        <v>378</v>
      </c>
      <c r="M192" s="1"/>
      <c r="N192" s="1"/>
      <c r="O192" s="1"/>
      <c r="P192" s="1"/>
      <c r="Q192" s="1"/>
      <c r="R192" s="1"/>
      <c r="AE192" s="7"/>
      <c r="AM192" s="1"/>
    </row>
    <row r="193" spans="2:39" x14ac:dyDescent="0.15">
      <c r="D193" s="333"/>
      <c r="E193" s="365"/>
      <c r="F193" s="49">
        <f>ROUND(F192/(F$192+F$194+F$196),3)</f>
        <v>0.89200000000000002</v>
      </c>
      <c r="G193" s="50">
        <f t="shared" ref="G193:I193" si="178">ROUND(G192/(G$192+G$194+G$196),3)</f>
        <v>0.71099999999999997</v>
      </c>
      <c r="H193" s="50">
        <f t="shared" si="178"/>
        <v>0.91600000000000004</v>
      </c>
      <c r="I193" s="51">
        <f t="shared" si="178"/>
        <v>0.91300000000000003</v>
      </c>
      <c r="J193" s="47"/>
      <c r="M193" s="1"/>
      <c r="N193" s="1"/>
      <c r="O193" s="1"/>
      <c r="P193" s="1"/>
      <c r="Q193" s="1"/>
      <c r="R193" s="1"/>
      <c r="AE193" s="7"/>
      <c r="AM193" s="1"/>
    </row>
    <row r="194" spans="2:39" x14ac:dyDescent="0.15">
      <c r="D194" s="454" t="s">
        <v>450</v>
      </c>
      <c r="E194" s="364"/>
      <c r="F194" s="27">
        <f>G194+H194+I194</f>
        <v>25</v>
      </c>
      <c r="G194" s="28">
        <v>0</v>
      </c>
      <c r="H194" s="28">
        <v>13</v>
      </c>
      <c r="I194" s="29">
        <v>12</v>
      </c>
      <c r="M194" s="1"/>
      <c r="N194" s="1"/>
      <c r="O194" s="1"/>
      <c r="P194" s="1"/>
      <c r="Q194" s="1"/>
      <c r="R194" s="1"/>
      <c r="AE194" s="7"/>
      <c r="AM194" s="1"/>
    </row>
    <row r="195" spans="2:39" x14ac:dyDescent="0.15">
      <c r="D195" s="333"/>
      <c r="E195" s="365"/>
      <c r="F195" s="49">
        <f>ROUND(F194/(F$192+F$194+F$196),3)+0.001</f>
        <v>3.6000000000000004E-2</v>
      </c>
      <c r="G195" s="50">
        <f t="shared" ref="G195" si="179">ROUND(G194/(G$192+G$194+G$196),3)</f>
        <v>0</v>
      </c>
      <c r="H195" s="50">
        <f>ROUND(H194/(H$192+H$194+H$196),3)+0.001</f>
        <v>6.0999999999999999E-2</v>
      </c>
      <c r="I195" s="51">
        <f t="shared" ref="I195" si="180">ROUND(I194/(I$192+I$194+I$196),3)</f>
        <v>2.9000000000000001E-2</v>
      </c>
      <c r="J195" s="47"/>
      <c r="M195" s="1"/>
      <c r="N195" s="1"/>
      <c r="O195" s="1"/>
      <c r="P195" s="1"/>
      <c r="Q195" s="1"/>
      <c r="R195" s="1"/>
      <c r="AE195" s="7"/>
      <c r="AM195" s="1"/>
    </row>
    <row r="196" spans="2:39" ht="13.5" customHeight="1" x14ac:dyDescent="0.15">
      <c r="D196" s="331" t="s">
        <v>265</v>
      </c>
      <c r="E196" s="332"/>
      <c r="F196" s="27">
        <f>G196+H196+I196</f>
        <v>51</v>
      </c>
      <c r="G196" s="28">
        <v>22</v>
      </c>
      <c r="H196" s="28">
        <v>5</v>
      </c>
      <c r="I196" s="29">
        <v>24</v>
      </c>
      <c r="M196" s="1"/>
      <c r="N196" s="1"/>
      <c r="O196" s="1"/>
      <c r="P196" s="1"/>
      <c r="Q196" s="1"/>
      <c r="R196" s="1"/>
      <c r="AE196" s="7"/>
      <c r="AM196" s="1"/>
    </row>
    <row r="197" spans="2:39" x14ac:dyDescent="0.15">
      <c r="D197" s="333"/>
      <c r="E197" s="334"/>
      <c r="F197" s="49">
        <f>ROUND(F196/(F$192+F$194+F$196),3)</f>
        <v>7.1999999999999995E-2</v>
      </c>
      <c r="G197" s="50">
        <f t="shared" ref="G197" si="181">ROUND(G196/(G$192+G$194+G$196),3)</f>
        <v>0.28899999999999998</v>
      </c>
      <c r="H197" s="50">
        <f t="shared" ref="H197" si="182">ROUND(H196/(H$192+H$194+H$196),3)</f>
        <v>2.3E-2</v>
      </c>
      <c r="I197" s="51">
        <f t="shared" ref="I197" si="183">ROUND(I196/(I$192+I$194+I$196),3)</f>
        <v>5.8000000000000003E-2</v>
      </c>
      <c r="J197" s="47"/>
      <c r="M197" s="1"/>
      <c r="N197" s="1"/>
      <c r="O197" s="1"/>
      <c r="P197" s="1"/>
      <c r="Q197" s="1"/>
      <c r="R197" s="1"/>
      <c r="AE197" s="7"/>
      <c r="AM197" s="1"/>
    </row>
    <row r="198" spans="2:39" x14ac:dyDescent="0.15">
      <c r="D198" s="370" t="s">
        <v>21</v>
      </c>
      <c r="E198" s="371"/>
      <c r="F198" s="27">
        <f t="shared" ref="F198:I199" si="184">F192+F194+F196</f>
        <v>705</v>
      </c>
      <c r="G198" s="28">
        <f t="shared" si="184"/>
        <v>76</v>
      </c>
      <c r="H198" s="28">
        <f t="shared" si="184"/>
        <v>215</v>
      </c>
      <c r="I198" s="29">
        <f t="shared" si="184"/>
        <v>414</v>
      </c>
      <c r="M198" s="1"/>
      <c r="N198" s="1"/>
      <c r="O198" s="1"/>
      <c r="P198" s="1"/>
      <c r="Q198" s="1"/>
      <c r="R198" s="1"/>
      <c r="AE198" s="7"/>
      <c r="AM198" s="1"/>
    </row>
    <row r="199" spans="2:39" ht="14.25" thickBot="1" x14ac:dyDescent="0.2">
      <c r="D199" s="370"/>
      <c r="E199" s="371"/>
      <c r="F199" s="57">
        <f t="shared" si="184"/>
        <v>1</v>
      </c>
      <c r="G199" s="58">
        <f t="shared" si="184"/>
        <v>1</v>
      </c>
      <c r="H199" s="58">
        <f t="shared" si="184"/>
        <v>1</v>
      </c>
      <c r="I199" s="59">
        <f t="shared" si="184"/>
        <v>1</v>
      </c>
      <c r="J199" s="61"/>
      <c r="M199" s="1"/>
      <c r="N199" s="1"/>
      <c r="O199" s="1"/>
      <c r="P199" s="1"/>
      <c r="Q199" s="1"/>
      <c r="R199" s="1"/>
      <c r="AE199" s="7"/>
      <c r="AM199" s="1"/>
    </row>
    <row r="200" spans="2:39" x14ac:dyDescent="0.15">
      <c r="D200" s="96"/>
      <c r="E200" s="96"/>
      <c r="F200" s="69"/>
      <c r="G200" s="69"/>
      <c r="H200" s="69"/>
      <c r="I200" s="69"/>
      <c r="J200" s="61"/>
      <c r="M200" s="1"/>
      <c r="N200" s="1"/>
      <c r="O200" s="1"/>
      <c r="P200" s="1"/>
      <c r="Q200" s="1"/>
      <c r="R200" s="1"/>
      <c r="AE200" s="7"/>
      <c r="AM200" s="1"/>
    </row>
    <row r="201" spans="2:39" x14ac:dyDescent="0.15">
      <c r="F201" s="61"/>
      <c r="G201" s="61"/>
      <c r="H201" s="61"/>
      <c r="I201" s="61"/>
      <c r="J201" s="61"/>
      <c r="K201" s="82"/>
      <c r="L201" s="61"/>
      <c r="N201" s="61"/>
      <c r="O201" s="82"/>
      <c r="P201" s="61"/>
    </row>
    <row r="202" spans="2:39" ht="14.25" thickBot="1" x14ac:dyDescent="0.2">
      <c r="B202" s="3" t="s">
        <v>263</v>
      </c>
      <c r="F202" s="97"/>
      <c r="K202" s="5"/>
      <c r="O202" s="5"/>
    </row>
    <row r="203" spans="2:39" x14ac:dyDescent="0.15">
      <c r="D203" s="83"/>
      <c r="E203" s="84"/>
      <c r="F203" s="435" t="s">
        <v>248</v>
      </c>
      <c r="G203" s="452"/>
      <c r="H203" s="452"/>
      <c r="I203" s="453"/>
      <c r="J203" s="339" t="s">
        <v>10</v>
      </c>
      <c r="K203" s="421"/>
      <c r="L203" s="421"/>
      <c r="M203" s="422"/>
      <c r="N203" s="339" t="s">
        <v>11</v>
      </c>
      <c r="O203" s="421"/>
      <c r="P203" s="421"/>
      <c r="Q203" s="422"/>
      <c r="R203" s="12"/>
      <c r="S203" s="2"/>
      <c r="T203" s="13"/>
      <c r="U203" s="2"/>
      <c r="V203" s="2"/>
    </row>
    <row r="204" spans="2:39" x14ac:dyDescent="0.15">
      <c r="D204" s="85"/>
      <c r="E204" s="86"/>
      <c r="F204" s="14"/>
      <c r="G204" s="15" t="s">
        <v>12</v>
      </c>
      <c r="H204" s="15" t="s">
        <v>13</v>
      </c>
      <c r="I204" s="48" t="s">
        <v>14</v>
      </c>
      <c r="J204" s="18"/>
      <c r="K204" s="15" t="s">
        <v>12</v>
      </c>
      <c r="L204" s="15" t="s">
        <v>13</v>
      </c>
      <c r="M204" s="15" t="s">
        <v>14</v>
      </c>
      <c r="N204" s="18"/>
      <c r="O204" s="15" t="s">
        <v>12</v>
      </c>
      <c r="P204" s="15" t="s">
        <v>13</v>
      </c>
      <c r="Q204" s="15" t="s">
        <v>14</v>
      </c>
      <c r="R204" s="19"/>
      <c r="S204" s="2"/>
      <c r="T204" s="13"/>
      <c r="U204" s="2"/>
      <c r="V204" s="2"/>
    </row>
    <row r="205" spans="2:39" x14ac:dyDescent="0.15">
      <c r="D205" s="331" t="s">
        <v>52</v>
      </c>
      <c r="E205" s="364"/>
      <c r="F205" s="27">
        <f>G205+H205+I205</f>
        <v>255</v>
      </c>
      <c r="G205" s="28">
        <v>21</v>
      </c>
      <c r="H205" s="28">
        <v>49</v>
      </c>
      <c r="I205" s="29">
        <v>185</v>
      </c>
      <c r="J205" s="30">
        <f>K205+L205+M205</f>
        <v>300</v>
      </c>
      <c r="K205" s="28">
        <v>10</v>
      </c>
      <c r="L205" s="28">
        <v>83</v>
      </c>
      <c r="M205" s="28">
        <v>207</v>
      </c>
      <c r="N205" s="31">
        <v>277</v>
      </c>
      <c r="O205" s="28">
        <v>23</v>
      </c>
      <c r="P205" s="28">
        <v>70</v>
      </c>
      <c r="Q205" s="28">
        <f>N205-O205-P205</f>
        <v>184</v>
      </c>
      <c r="S205" s="2"/>
      <c r="T205" s="13"/>
      <c r="U205" s="2"/>
      <c r="V205" s="2"/>
    </row>
    <row r="206" spans="2:39" x14ac:dyDescent="0.15">
      <c r="D206" s="333"/>
      <c r="E206" s="365"/>
      <c r="F206" s="49">
        <f>ROUND(F205/(F$205+F$207+F$211+F$213),3)</f>
        <v>0.36099999999999999</v>
      </c>
      <c r="G206" s="50">
        <f t="shared" ref="G206:I206" si="185">ROUND(G205/(G$205+G$207+G$211+G$213),3)</f>
        <v>0.27600000000000002</v>
      </c>
      <c r="H206" s="50">
        <f t="shared" si="185"/>
        <v>0.22700000000000001</v>
      </c>
      <c r="I206" s="51">
        <f t="shared" si="185"/>
        <v>0.44600000000000001</v>
      </c>
      <c r="J206" s="52">
        <f>ROUND(J205/(J$205+J$207+J211+J213+J$215),3)</f>
        <v>0.38100000000000001</v>
      </c>
      <c r="K206" s="50">
        <v>0.151</v>
      </c>
      <c r="L206" s="50">
        <f>ROUND(L205/(L$205+L$207+L211+L213+L$215),3)</f>
        <v>0.32400000000000001</v>
      </c>
      <c r="M206" s="50">
        <f>ROUND(M205/(M$205+M$207+M211+M213+M$215),3)</f>
        <v>0.44500000000000001</v>
      </c>
      <c r="N206" s="52">
        <f t="shared" ref="N206:Q206" si="186">ROUND(N205/(N$205+N$207+N$209+N$215),3)</f>
        <v>0.36599999999999999</v>
      </c>
      <c r="O206" s="50">
        <f t="shared" si="186"/>
        <v>0.34799999999999998</v>
      </c>
      <c r="P206" s="50">
        <f t="shared" si="186"/>
        <v>0.26600000000000001</v>
      </c>
      <c r="Q206" s="50">
        <f t="shared" si="186"/>
        <v>0.43</v>
      </c>
      <c r="R206" s="47"/>
      <c r="S206" s="2"/>
      <c r="T206" s="13"/>
      <c r="U206" s="2"/>
      <c r="V206" s="2"/>
    </row>
    <row r="207" spans="2:39" x14ac:dyDescent="0.15">
      <c r="D207" s="331" t="s">
        <v>53</v>
      </c>
      <c r="E207" s="364"/>
      <c r="F207" s="27">
        <f>G207+H207+I207</f>
        <v>102</v>
      </c>
      <c r="G207" s="28">
        <v>4</v>
      </c>
      <c r="H207" s="28">
        <v>33</v>
      </c>
      <c r="I207" s="29">
        <v>65</v>
      </c>
      <c r="J207" s="30">
        <f>K207+L207+M207</f>
        <v>118</v>
      </c>
      <c r="K207" s="28">
        <v>15</v>
      </c>
      <c r="L207" s="28">
        <v>37</v>
      </c>
      <c r="M207" s="28">
        <v>66</v>
      </c>
      <c r="N207" s="31">
        <v>133</v>
      </c>
      <c r="O207" s="28">
        <v>10</v>
      </c>
      <c r="P207" s="28">
        <v>50</v>
      </c>
      <c r="Q207" s="28">
        <f>N207-O207-P207</f>
        <v>73</v>
      </c>
      <c r="S207" s="2"/>
      <c r="T207" s="13"/>
      <c r="U207" s="2"/>
      <c r="V207" s="2"/>
    </row>
    <row r="208" spans="2:39" x14ac:dyDescent="0.15">
      <c r="D208" s="333"/>
      <c r="E208" s="365"/>
      <c r="F208" s="49">
        <f>ROUND(F207/(F$205+F$207+F$211+F$213),3)</f>
        <v>0.14399999999999999</v>
      </c>
      <c r="G208" s="50">
        <f t="shared" ref="G208" si="187">ROUND(G207/(G$205+G$207+G$211+G$213),3)</f>
        <v>5.2999999999999999E-2</v>
      </c>
      <c r="H208" s="50">
        <f t="shared" ref="H208" si="188">ROUND(H207/(H$205+H$207+H$211+H$213),3)</f>
        <v>0.153</v>
      </c>
      <c r="I208" s="51">
        <f t="shared" ref="I208" si="189">ROUND(I207/(I$205+I$207+I$211+I$213),3)</f>
        <v>0.157</v>
      </c>
      <c r="J208" s="52">
        <f>ROUND(J207/(J$205+J$207+J211+J213+J$215),3)</f>
        <v>0.15</v>
      </c>
      <c r="K208" s="50">
        <f>ROUND(K207/(K$205+K$207+K211+K213+K$215),3)</f>
        <v>0.22700000000000001</v>
      </c>
      <c r="L208" s="50">
        <f t="shared" ref="L208:M208" si="190">ROUND(L207/(L$205+L$207+L211+L213+L$215),3)</f>
        <v>0.14499999999999999</v>
      </c>
      <c r="M208" s="50">
        <f t="shared" si="190"/>
        <v>0.14199999999999999</v>
      </c>
      <c r="N208" s="52">
        <f t="shared" ref="N208:Q208" si="191">ROUND(N207/(N$205+N$207+N$209+N$215),3)</f>
        <v>0.17599999999999999</v>
      </c>
      <c r="O208" s="50">
        <f t="shared" si="191"/>
        <v>0.152</v>
      </c>
      <c r="P208" s="50">
        <f t="shared" si="191"/>
        <v>0.19</v>
      </c>
      <c r="Q208" s="50">
        <f t="shared" si="191"/>
        <v>0.17100000000000001</v>
      </c>
      <c r="R208" s="47"/>
      <c r="S208" s="2"/>
      <c r="T208" s="13"/>
      <c r="U208" s="2"/>
      <c r="V208" s="2"/>
    </row>
    <row r="209" spans="2:39" ht="13.5" customHeight="1" x14ac:dyDescent="0.15">
      <c r="D209" s="331" t="s">
        <v>54</v>
      </c>
      <c r="E209" s="332"/>
      <c r="F209" s="319" t="s">
        <v>7</v>
      </c>
      <c r="G209" s="321" t="s">
        <v>7</v>
      </c>
      <c r="H209" s="321" t="s">
        <v>7</v>
      </c>
      <c r="I209" s="317" t="s">
        <v>7</v>
      </c>
      <c r="J209" s="470" t="s">
        <v>7</v>
      </c>
      <c r="K209" s="440" t="s">
        <v>7</v>
      </c>
      <c r="L209" s="440" t="s">
        <v>7</v>
      </c>
      <c r="M209" s="440" t="s">
        <v>7</v>
      </c>
      <c r="N209" s="31">
        <v>347</v>
      </c>
      <c r="O209" s="28">
        <v>33</v>
      </c>
      <c r="P209" s="28">
        <v>143</v>
      </c>
      <c r="Q209" s="28">
        <f>N209-O209-P209</f>
        <v>171</v>
      </c>
      <c r="S209" s="2"/>
      <c r="T209" s="13"/>
      <c r="U209" s="2"/>
      <c r="V209" s="2"/>
    </row>
    <row r="210" spans="2:39" x14ac:dyDescent="0.15">
      <c r="D210" s="333"/>
      <c r="E210" s="334"/>
      <c r="F210" s="320"/>
      <c r="G210" s="322"/>
      <c r="H210" s="322"/>
      <c r="I210" s="318"/>
      <c r="J210" s="434"/>
      <c r="K210" s="424"/>
      <c r="L210" s="424"/>
      <c r="M210" s="424"/>
      <c r="N210" s="52">
        <f t="shared" ref="N210:Q210" si="192">ROUND(N209/(N$205+N$207+N$209+N$215),3)</f>
        <v>0.45800000000000002</v>
      </c>
      <c r="O210" s="50">
        <f t="shared" si="192"/>
        <v>0.5</v>
      </c>
      <c r="P210" s="50">
        <f t="shared" si="192"/>
        <v>0.54400000000000004</v>
      </c>
      <c r="Q210" s="50">
        <f t="shared" si="192"/>
        <v>0.4</v>
      </c>
      <c r="R210" s="47"/>
      <c r="S210" s="2"/>
      <c r="T210" s="13"/>
      <c r="U210" s="2"/>
      <c r="V210" s="2"/>
    </row>
    <row r="211" spans="2:39" x14ac:dyDescent="0.15">
      <c r="D211" s="331" t="s">
        <v>55</v>
      </c>
      <c r="E211" s="364"/>
      <c r="F211" s="27">
        <f>G211+H211+I211</f>
        <v>141</v>
      </c>
      <c r="G211" s="28">
        <v>21</v>
      </c>
      <c r="H211" s="28">
        <v>53</v>
      </c>
      <c r="I211" s="29">
        <v>67</v>
      </c>
      <c r="J211" s="30">
        <f>K211+L211+M211</f>
        <v>163</v>
      </c>
      <c r="K211" s="28">
        <v>17</v>
      </c>
      <c r="L211" s="28">
        <v>54</v>
      </c>
      <c r="M211" s="28">
        <v>92</v>
      </c>
      <c r="N211" s="470" t="s">
        <v>7</v>
      </c>
      <c r="O211" s="440" t="s">
        <v>7</v>
      </c>
      <c r="P211" s="440" t="s">
        <v>7</v>
      </c>
      <c r="Q211" s="440" t="s">
        <v>7</v>
      </c>
      <c r="R211" s="47"/>
      <c r="S211" s="2"/>
      <c r="T211" s="13"/>
      <c r="U211" s="2"/>
      <c r="V211" s="2"/>
    </row>
    <row r="212" spans="2:39" x14ac:dyDescent="0.15">
      <c r="D212" s="333"/>
      <c r="E212" s="365"/>
      <c r="F212" s="49">
        <f>ROUND(F211/(F$205+F$207+F$211+F$213),3)</f>
        <v>0.19900000000000001</v>
      </c>
      <c r="G212" s="50">
        <f t="shared" ref="G212" si="193">ROUND(G211/(G$205+G$207+G$211+G$213),3)</f>
        <v>0.27600000000000002</v>
      </c>
      <c r="H212" s="50">
        <f t="shared" ref="H212" si="194">ROUND(H211/(H$205+H$207+H$211+H$213),3)</f>
        <v>0.245</v>
      </c>
      <c r="I212" s="51">
        <f t="shared" ref="I212" si="195">ROUND(I211/(I$205+I$207+I$211+I$213),3)</f>
        <v>0.161</v>
      </c>
      <c r="J212" s="52">
        <f>ROUND(J211/(J$205+J$207+J211+J213+J$215),3)</f>
        <v>0.20699999999999999</v>
      </c>
      <c r="K212" s="50">
        <f>ROUND(K211/(K$205+K$207+K211+K213+K$215),3)</f>
        <v>0.25800000000000001</v>
      </c>
      <c r="L212" s="50">
        <f t="shared" ref="L212:M212" si="196">ROUND(L211/(L$205+L$207+L211+L213+L$215),3)</f>
        <v>0.21099999999999999</v>
      </c>
      <c r="M212" s="50">
        <f t="shared" si="196"/>
        <v>0.19800000000000001</v>
      </c>
      <c r="N212" s="434"/>
      <c r="O212" s="424"/>
      <c r="P212" s="424"/>
      <c r="Q212" s="424"/>
      <c r="R212" s="47"/>
      <c r="S212" s="2"/>
      <c r="T212" s="13"/>
      <c r="U212" s="2"/>
      <c r="V212" s="2"/>
    </row>
    <row r="213" spans="2:39" x14ac:dyDescent="0.15">
      <c r="D213" s="468" t="s">
        <v>56</v>
      </c>
      <c r="E213" s="469"/>
      <c r="F213" s="27">
        <f>G213+H213+I213</f>
        <v>209</v>
      </c>
      <c r="G213" s="28">
        <v>30</v>
      </c>
      <c r="H213" s="28">
        <v>81</v>
      </c>
      <c r="I213" s="29">
        <v>98</v>
      </c>
      <c r="J213" s="30">
        <f>K213+L213+M213</f>
        <v>203</v>
      </c>
      <c r="K213" s="28">
        <v>24</v>
      </c>
      <c r="L213" s="28">
        <v>82</v>
      </c>
      <c r="M213" s="28">
        <v>97</v>
      </c>
      <c r="N213" s="433" t="s">
        <v>7</v>
      </c>
      <c r="O213" s="423" t="s">
        <v>7</v>
      </c>
      <c r="P213" s="423" t="s">
        <v>7</v>
      </c>
      <c r="Q213" s="423" t="s">
        <v>7</v>
      </c>
      <c r="R213" s="47"/>
      <c r="S213" s="2"/>
      <c r="T213" s="13"/>
      <c r="U213" s="2"/>
      <c r="V213" s="2"/>
    </row>
    <row r="214" spans="2:39" x14ac:dyDescent="0.15">
      <c r="D214" s="333"/>
      <c r="E214" s="365"/>
      <c r="F214" s="49">
        <f>ROUND(F213/(F$205+F$207+F$211+F$213),3)</f>
        <v>0.29599999999999999</v>
      </c>
      <c r="G214" s="50">
        <f t="shared" ref="G214" si="197">ROUND(G213/(G$205+G$207+G$211+G$213),3)</f>
        <v>0.39500000000000002</v>
      </c>
      <c r="H214" s="50">
        <f t="shared" ref="H214" si="198">ROUND(H213/(H$205+H$207+H$211+H$213),3)</f>
        <v>0.375</v>
      </c>
      <c r="I214" s="51">
        <f t="shared" ref="I214" si="199">ROUND(I213/(I$205+I$207+I$211+I$213),3)</f>
        <v>0.23599999999999999</v>
      </c>
      <c r="J214" s="52">
        <f t="shared" ref="J214:M214" si="200">ROUND(J213/(J$205+J$207+J$211+J$213+J$215),3)</f>
        <v>0.25800000000000001</v>
      </c>
      <c r="K214" s="50">
        <f t="shared" si="200"/>
        <v>0.36399999999999999</v>
      </c>
      <c r="L214" s="50">
        <f t="shared" si="200"/>
        <v>0.32</v>
      </c>
      <c r="M214" s="50">
        <f t="shared" si="200"/>
        <v>0.20899999999999999</v>
      </c>
      <c r="N214" s="434"/>
      <c r="O214" s="424"/>
      <c r="P214" s="424"/>
      <c r="Q214" s="424"/>
      <c r="R214" s="47"/>
      <c r="S214" s="2"/>
      <c r="T214" s="13"/>
      <c r="U214" s="2"/>
      <c r="V214" s="2"/>
    </row>
    <row r="215" spans="2:39" x14ac:dyDescent="0.15">
      <c r="D215" s="331" t="s">
        <v>20</v>
      </c>
      <c r="E215" s="364"/>
      <c r="F215" s="319" t="s">
        <v>7</v>
      </c>
      <c r="G215" s="321" t="s">
        <v>7</v>
      </c>
      <c r="H215" s="321" t="s">
        <v>7</v>
      </c>
      <c r="I215" s="317" t="s">
        <v>7</v>
      </c>
      <c r="J215" s="30">
        <f>K215+L215+M215</f>
        <v>3</v>
      </c>
      <c r="K215" s="28">
        <v>0</v>
      </c>
      <c r="L215" s="28">
        <v>0</v>
      </c>
      <c r="M215" s="28">
        <v>3</v>
      </c>
      <c r="N215" s="31">
        <v>0</v>
      </c>
      <c r="O215" s="28">
        <v>0</v>
      </c>
      <c r="P215" s="28">
        <v>0</v>
      </c>
      <c r="Q215" s="28">
        <f>N215-O215-P215</f>
        <v>0</v>
      </c>
      <c r="S215" s="2"/>
      <c r="T215" s="13"/>
      <c r="U215" s="2"/>
      <c r="V215" s="2"/>
    </row>
    <row r="216" spans="2:39" x14ac:dyDescent="0.15">
      <c r="D216" s="333"/>
      <c r="E216" s="365"/>
      <c r="F216" s="320"/>
      <c r="G216" s="322"/>
      <c r="H216" s="322"/>
      <c r="I216" s="318"/>
      <c r="J216" s="52">
        <f>ROUND(J215/(J$205+J$207+J211+J213+J$215),3)</f>
        <v>4.0000000000000001E-3</v>
      </c>
      <c r="K216" s="50">
        <f>ROUND(K215/(K$205+K$207+K211+K213+K$215),3)</f>
        <v>0</v>
      </c>
      <c r="L216" s="50">
        <f t="shared" ref="L216:M216" si="201">ROUND(L215/(L$205+L$207+L211+L213+L$215),3)</f>
        <v>0</v>
      </c>
      <c r="M216" s="50">
        <f t="shared" si="201"/>
        <v>6.0000000000000001E-3</v>
      </c>
      <c r="N216" s="52">
        <f t="shared" ref="N216:Q216" si="202">ROUND(N215/(N$205+N$207+N$209+N$215),3)</f>
        <v>0</v>
      </c>
      <c r="O216" s="50">
        <f t="shared" si="202"/>
        <v>0</v>
      </c>
      <c r="P216" s="50">
        <f t="shared" si="202"/>
        <v>0</v>
      </c>
      <c r="Q216" s="50">
        <f t="shared" si="202"/>
        <v>0</v>
      </c>
      <c r="R216" s="47"/>
      <c r="S216" s="42"/>
      <c r="T216" s="43"/>
      <c r="U216" s="42"/>
      <c r="V216" s="2"/>
    </row>
    <row r="217" spans="2:39" x14ac:dyDescent="0.15">
      <c r="D217" s="370" t="s">
        <v>21</v>
      </c>
      <c r="E217" s="371"/>
      <c r="F217" s="27">
        <f>F205+F207+F211+F213</f>
        <v>707</v>
      </c>
      <c r="G217" s="28">
        <f t="shared" ref="G217:I217" si="203">G205+G207+G211+G213</f>
        <v>76</v>
      </c>
      <c r="H217" s="28">
        <f t="shared" si="203"/>
        <v>216</v>
      </c>
      <c r="I217" s="29">
        <f t="shared" si="203"/>
        <v>415</v>
      </c>
      <c r="J217" s="55">
        <f t="shared" ref="J217:M218" si="204">J205+J207+J211+J213+J215</f>
        <v>787</v>
      </c>
      <c r="K217" s="98">
        <f t="shared" si="204"/>
        <v>66</v>
      </c>
      <c r="L217" s="98">
        <f t="shared" si="204"/>
        <v>256</v>
      </c>
      <c r="M217" s="98">
        <f t="shared" si="204"/>
        <v>465</v>
      </c>
      <c r="N217" s="71">
        <f t="shared" ref="N217:Q217" si="205">N205+N207+N209+N215</f>
        <v>757</v>
      </c>
      <c r="O217" s="80">
        <f t="shared" si="205"/>
        <v>66</v>
      </c>
      <c r="P217" s="71">
        <f t="shared" si="205"/>
        <v>263</v>
      </c>
      <c r="Q217" s="31">
        <f t="shared" si="205"/>
        <v>428</v>
      </c>
      <c r="S217" s="2"/>
      <c r="T217" s="13"/>
      <c r="U217" s="2"/>
      <c r="V217" s="2"/>
    </row>
    <row r="218" spans="2:39" ht="14.25" thickBot="1" x14ac:dyDescent="0.2">
      <c r="D218" s="370"/>
      <c r="E218" s="371"/>
      <c r="F218" s="57">
        <f>F206+F208+F212+F214</f>
        <v>1</v>
      </c>
      <c r="G218" s="58">
        <f t="shared" ref="G218:I218" si="206">G206+G208+G212+G214</f>
        <v>1</v>
      </c>
      <c r="H218" s="58">
        <f t="shared" si="206"/>
        <v>1</v>
      </c>
      <c r="I218" s="59">
        <f t="shared" si="206"/>
        <v>1</v>
      </c>
      <c r="J218" s="60">
        <f>J206+J208+J212+J214+J216</f>
        <v>1</v>
      </c>
      <c r="K218" s="81">
        <f>K206+K208+K212+K214+K216</f>
        <v>1</v>
      </c>
      <c r="L218" s="81">
        <f t="shared" si="204"/>
        <v>1</v>
      </c>
      <c r="M218" s="81">
        <f t="shared" si="204"/>
        <v>0.99999999999999989</v>
      </c>
      <c r="N218" s="50">
        <f>N206+N208+N210+N216</f>
        <v>1</v>
      </c>
      <c r="O218" s="81">
        <f>O206+O208+O210+O216</f>
        <v>1</v>
      </c>
      <c r="P218" s="50">
        <f>P206+P208+P210+P216</f>
        <v>1</v>
      </c>
      <c r="Q218" s="52">
        <f>Q206+Q208+Q210+Q216-0.1%</f>
        <v>0.99999999999999989</v>
      </c>
      <c r="R218" s="61"/>
      <c r="S218" s="2"/>
      <c r="T218" s="13"/>
      <c r="U218" s="2"/>
      <c r="V218" s="2"/>
    </row>
    <row r="219" spans="2:39" x14ac:dyDescent="0.15">
      <c r="D219" s="96"/>
      <c r="E219" s="96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1"/>
      <c r="S219" s="2"/>
      <c r="T219" s="13"/>
      <c r="U219" s="2"/>
      <c r="V219" s="2"/>
    </row>
    <row r="220" spans="2:39" x14ac:dyDescent="0.15">
      <c r="F220" s="61"/>
      <c r="G220" s="61"/>
      <c r="H220" s="61"/>
      <c r="I220" s="61"/>
      <c r="J220" s="61"/>
      <c r="K220" s="82"/>
      <c r="L220" s="61"/>
      <c r="N220" s="61"/>
      <c r="O220" s="82"/>
      <c r="P220" s="61"/>
    </row>
    <row r="221" spans="2:39" ht="14.25" thickBot="1" x14ac:dyDescent="0.2">
      <c r="B221" s="3" t="s">
        <v>266</v>
      </c>
      <c r="G221" s="11"/>
      <c r="K221" s="5"/>
      <c r="O221" s="5"/>
    </row>
    <row r="222" spans="2:39" x14ac:dyDescent="0.15">
      <c r="D222" s="335"/>
      <c r="E222" s="339"/>
      <c r="F222" s="435" t="s">
        <v>248</v>
      </c>
      <c r="G222" s="452"/>
      <c r="H222" s="452"/>
      <c r="I222" s="453"/>
      <c r="J222" s="12"/>
      <c r="M222" s="1"/>
      <c r="N222" s="1"/>
      <c r="O222" s="1"/>
      <c r="P222" s="1"/>
      <c r="Q222" s="1"/>
      <c r="R222" s="1"/>
      <c r="AE222" s="7"/>
      <c r="AM222" s="1"/>
    </row>
    <row r="223" spans="2:39" x14ac:dyDescent="0.15">
      <c r="D223" s="337"/>
      <c r="E223" s="340"/>
      <c r="F223" s="14"/>
      <c r="G223" s="15" t="s">
        <v>12</v>
      </c>
      <c r="H223" s="15" t="s">
        <v>13</v>
      </c>
      <c r="I223" s="48" t="s">
        <v>14</v>
      </c>
      <c r="J223" s="19"/>
      <c r="M223" s="1"/>
      <c r="N223" s="1"/>
      <c r="O223" s="1"/>
      <c r="P223" s="1"/>
      <c r="Q223" s="1"/>
      <c r="R223" s="1"/>
      <c r="AE223" s="7"/>
      <c r="AM223" s="1"/>
    </row>
    <row r="224" spans="2:39" x14ac:dyDescent="0.15">
      <c r="D224" s="331" t="s">
        <v>267</v>
      </c>
      <c r="E224" s="364"/>
      <c r="F224" s="27">
        <f>G224+H224+I224</f>
        <v>8</v>
      </c>
      <c r="G224" s="28">
        <v>0</v>
      </c>
      <c r="H224" s="28">
        <v>8</v>
      </c>
      <c r="I224" s="29">
        <v>0</v>
      </c>
      <c r="M224" s="1"/>
      <c r="N224" s="1"/>
      <c r="O224" s="1"/>
      <c r="P224" s="1"/>
      <c r="Q224" s="1"/>
      <c r="R224" s="1"/>
      <c r="AE224" s="7"/>
      <c r="AM224" s="1"/>
    </row>
    <row r="225" spans="2:39" x14ac:dyDescent="0.15">
      <c r="D225" s="333"/>
      <c r="E225" s="365"/>
      <c r="F225" s="49">
        <f>ROUND(F224/(F$224+F$226+F$228+F$230+F$232),3)</f>
        <v>1.0999999999999999E-2</v>
      </c>
      <c r="G225" s="50">
        <f t="shared" ref="G225:I225" si="207">ROUND(G224/(G$224+G$226+G$228+G$230+G$232),3)</f>
        <v>0</v>
      </c>
      <c r="H225" s="50">
        <f t="shared" si="207"/>
        <v>3.6999999999999998E-2</v>
      </c>
      <c r="I225" s="51">
        <f t="shared" si="207"/>
        <v>0</v>
      </c>
      <c r="J225" s="47"/>
      <c r="M225" s="1"/>
      <c r="N225" s="1"/>
      <c r="O225" s="1"/>
      <c r="P225" s="1"/>
      <c r="Q225" s="1"/>
      <c r="R225" s="1"/>
      <c r="AE225" s="7"/>
      <c r="AM225" s="1"/>
    </row>
    <row r="226" spans="2:39" x14ac:dyDescent="0.15">
      <c r="D226" s="331" t="s">
        <v>268</v>
      </c>
      <c r="E226" s="364"/>
      <c r="F226" s="27">
        <f>G226+H226+I226</f>
        <v>86</v>
      </c>
      <c r="G226" s="28">
        <v>1</v>
      </c>
      <c r="H226" s="28">
        <v>26</v>
      </c>
      <c r="I226" s="29">
        <v>59</v>
      </c>
      <c r="M226" s="1"/>
      <c r="N226" s="1"/>
      <c r="O226" s="1"/>
      <c r="P226" s="1"/>
      <c r="Q226" s="1"/>
      <c r="R226" s="1"/>
      <c r="AE226" s="7"/>
      <c r="AM226" s="1"/>
    </row>
    <row r="227" spans="2:39" x14ac:dyDescent="0.15">
      <c r="D227" s="333"/>
      <c r="E227" s="365"/>
      <c r="F227" s="49">
        <f>ROUND(F226/(F$224+F$226+F$228+F$230+F$232),3)</f>
        <v>0.122</v>
      </c>
      <c r="G227" s="50">
        <f t="shared" ref="G227" si="208">ROUND(G226/(G$224+G$226+G$228+G$230+G$232),3)</f>
        <v>1.2999999999999999E-2</v>
      </c>
      <c r="H227" s="50">
        <f t="shared" ref="H227" si="209">ROUND(H226/(H$224+H$226+H$228+H$230+H$232),3)</f>
        <v>0.121</v>
      </c>
      <c r="I227" s="51">
        <f t="shared" ref="I227" si="210">ROUND(I226/(I$224+I$226+I$228+I$230+I$232),3)</f>
        <v>0.14199999999999999</v>
      </c>
      <c r="J227" s="47"/>
      <c r="M227" s="1"/>
      <c r="N227" s="1"/>
      <c r="O227" s="1"/>
      <c r="P227" s="1"/>
      <c r="Q227" s="1"/>
      <c r="R227" s="1"/>
      <c r="AE227" s="7"/>
      <c r="AM227" s="1"/>
    </row>
    <row r="228" spans="2:39" x14ac:dyDescent="0.15">
      <c r="D228" s="464" t="s">
        <v>269</v>
      </c>
      <c r="E228" s="465"/>
      <c r="F228" s="27">
        <f>G228+H228+I228</f>
        <v>219</v>
      </c>
      <c r="G228" s="28">
        <v>2</v>
      </c>
      <c r="H228" s="28">
        <v>83</v>
      </c>
      <c r="I228" s="29">
        <v>134</v>
      </c>
      <c r="M228" s="1"/>
      <c r="N228" s="1"/>
      <c r="O228" s="1"/>
      <c r="P228" s="1"/>
      <c r="Q228" s="1"/>
      <c r="R228" s="1"/>
      <c r="AE228" s="7"/>
      <c r="AM228" s="1"/>
    </row>
    <row r="229" spans="2:39" x14ac:dyDescent="0.15">
      <c r="D229" s="466"/>
      <c r="E229" s="467"/>
      <c r="F229" s="49">
        <f>ROUND(F228/(F$224+F$226+F$228+F$230+F$232),3)</f>
        <v>0.311</v>
      </c>
      <c r="G229" s="50">
        <f t="shared" ref="G229" si="211">ROUND(G228/(G$224+G$226+G$228+G$230+G$232),3)</f>
        <v>2.7E-2</v>
      </c>
      <c r="H229" s="50">
        <f t="shared" ref="H229" si="212">ROUND(H228/(H$224+H$226+H$228+H$230+H$232),3)</f>
        <v>0.38600000000000001</v>
      </c>
      <c r="I229" s="51">
        <f t="shared" ref="I229" si="213">ROUND(I228/(I$224+I$226+I$228+I$230+I$232),3)</f>
        <v>0.32300000000000001</v>
      </c>
      <c r="J229" s="47"/>
      <c r="M229" s="1"/>
      <c r="N229" s="1"/>
      <c r="O229" s="1"/>
      <c r="P229" s="1"/>
      <c r="Q229" s="1"/>
      <c r="R229" s="1"/>
      <c r="AE229" s="7"/>
      <c r="AM229" s="1"/>
    </row>
    <row r="230" spans="2:39" x14ac:dyDescent="0.15">
      <c r="D230" s="464" t="s">
        <v>270</v>
      </c>
      <c r="E230" s="465"/>
      <c r="F230" s="27">
        <f>G230+H230+I230</f>
        <v>209</v>
      </c>
      <c r="G230" s="28">
        <v>10</v>
      </c>
      <c r="H230" s="28">
        <v>86</v>
      </c>
      <c r="I230" s="29">
        <v>113</v>
      </c>
      <c r="M230" s="1"/>
      <c r="N230" s="1"/>
      <c r="O230" s="1"/>
      <c r="P230" s="1"/>
      <c r="Q230" s="1"/>
      <c r="R230" s="1"/>
      <c r="AE230" s="7"/>
      <c r="AM230" s="1"/>
    </row>
    <row r="231" spans="2:39" x14ac:dyDescent="0.15">
      <c r="D231" s="466"/>
      <c r="E231" s="467"/>
      <c r="F231" s="49">
        <f>ROUND(F230/(F$224+F$226+F$228+F$230+F$232),3)</f>
        <v>0.29599999999999999</v>
      </c>
      <c r="G231" s="50">
        <f t="shared" ref="G231" si="214">ROUND(G230/(G$224+G$226+G$228+G$230+G$232),3)</f>
        <v>0.13300000000000001</v>
      </c>
      <c r="H231" s="50">
        <f t="shared" ref="H231" si="215">ROUND(H230/(H$224+H$226+H$228+H$230+H$232),3)</f>
        <v>0.4</v>
      </c>
      <c r="I231" s="51">
        <f t="shared" ref="I231" si="216">ROUND(I230/(I$224+I$226+I$228+I$230+I$232),3)</f>
        <v>0.27200000000000002</v>
      </c>
      <c r="J231" s="47"/>
      <c r="M231" s="1"/>
      <c r="N231" s="1"/>
      <c r="O231" s="1"/>
      <c r="P231" s="1"/>
      <c r="Q231" s="1"/>
      <c r="R231" s="1"/>
      <c r="AE231" s="7"/>
      <c r="AM231" s="1"/>
    </row>
    <row r="232" spans="2:39" x14ac:dyDescent="0.15">
      <c r="D232" s="458" t="s">
        <v>271</v>
      </c>
      <c r="E232" s="459"/>
      <c r="F232" s="27">
        <f>G232+H232+I232</f>
        <v>183</v>
      </c>
      <c r="G232" s="28">
        <v>62</v>
      </c>
      <c r="H232" s="28">
        <v>12</v>
      </c>
      <c r="I232" s="29">
        <v>109</v>
      </c>
      <c r="M232" s="1"/>
      <c r="N232" s="1"/>
      <c r="O232" s="1"/>
      <c r="P232" s="1"/>
      <c r="Q232" s="1"/>
      <c r="R232" s="1"/>
      <c r="AE232" s="7"/>
      <c r="AM232" s="1"/>
    </row>
    <row r="233" spans="2:39" x14ac:dyDescent="0.15">
      <c r="D233" s="461"/>
      <c r="E233" s="462"/>
      <c r="F233" s="49">
        <f>ROUND(F232/(F$224+F$226+F$228+F$230+F$232),3)</f>
        <v>0.26</v>
      </c>
      <c r="G233" s="50">
        <f t="shared" ref="G233" si="217">ROUND(G232/(G$224+G$226+G$228+G$230+G$232),3)</f>
        <v>0.82699999999999996</v>
      </c>
      <c r="H233" s="50">
        <f t="shared" ref="H233" si="218">ROUND(H232/(H$224+H$226+H$228+H$230+H$232),3)</f>
        <v>5.6000000000000001E-2</v>
      </c>
      <c r="I233" s="51">
        <f t="shared" ref="I233" si="219">ROUND(I232/(I$224+I$226+I$228+I$230+I$232),3)</f>
        <v>0.26300000000000001</v>
      </c>
      <c r="J233" s="47"/>
      <c r="M233" s="1"/>
      <c r="N233" s="1"/>
      <c r="O233" s="1"/>
      <c r="P233" s="1"/>
      <c r="Q233" s="1"/>
      <c r="R233" s="1"/>
      <c r="AE233" s="7"/>
      <c r="AM233" s="1"/>
    </row>
    <row r="234" spans="2:39" x14ac:dyDescent="0.15">
      <c r="D234" s="370" t="s">
        <v>21</v>
      </c>
      <c r="E234" s="371"/>
      <c r="F234" s="27">
        <f t="shared" ref="F234:I235" si="220">F224+F226+F228+F230+F232</f>
        <v>705</v>
      </c>
      <c r="G234" s="28">
        <f t="shared" si="220"/>
        <v>75</v>
      </c>
      <c r="H234" s="28">
        <f t="shared" si="220"/>
        <v>215</v>
      </c>
      <c r="I234" s="29">
        <f t="shared" si="220"/>
        <v>415</v>
      </c>
      <c r="M234" s="1"/>
      <c r="N234" s="1"/>
      <c r="O234" s="1"/>
      <c r="P234" s="1"/>
      <c r="Q234" s="1"/>
      <c r="R234" s="1"/>
      <c r="AE234" s="7"/>
      <c r="AM234" s="1"/>
    </row>
    <row r="235" spans="2:39" ht="14.25" thickBot="1" x14ac:dyDescent="0.2">
      <c r="D235" s="370"/>
      <c r="E235" s="371"/>
      <c r="F235" s="57">
        <f t="shared" si="220"/>
        <v>1</v>
      </c>
      <c r="G235" s="58">
        <f t="shared" si="220"/>
        <v>1</v>
      </c>
      <c r="H235" s="58">
        <f t="shared" si="220"/>
        <v>1</v>
      </c>
      <c r="I235" s="59">
        <f t="shared" si="220"/>
        <v>1</v>
      </c>
      <c r="J235" s="61"/>
      <c r="K235" s="42"/>
      <c r="M235" s="1"/>
      <c r="N235" s="1"/>
      <c r="O235" s="1"/>
      <c r="P235" s="1"/>
      <c r="Q235" s="1"/>
      <c r="R235" s="1"/>
      <c r="AE235" s="7"/>
      <c r="AM235" s="1"/>
    </row>
    <row r="236" spans="2:39" x14ac:dyDescent="0.15">
      <c r="D236" s="96"/>
      <c r="E236" s="96"/>
      <c r="F236" s="69"/>
      <c r="G236" s="69"/>
      <c r="H236" s="69"/>
      <c r="I236" s="69"/>
      <c r="J236" s="61"/>
      <c r="K236" s="42"/>
      <c r="M236" s="1"/>
      <c r="N236" s="1"/>
      <c r="O236" s="1"/>
      <c r="P236" s="1"/>
      <c r="Q236" s="1"/>
      <c r="R236" s="1"/>
      <c r="AE236" s="7"/>
      <c r="AM236" s="1"/>
    </row>
    <row r="237" spans="2:39" x14ac:dyDescent="0.15">
      <c r="D237" s="96"/>
      <c r="E237" s="96"/>
      <c r="F237" s="82"/>
      <c r="G237" s="82"/>
      <c r="H237" s="82"/>
      <c r="I237" s="82"/>
      <c r="J237" s="69"/>
      <c r="K237" s="69"/>
      <c r="L237" s="69"/>
      <c r="M237" s="69"/>
      <c r="N237" s="69"/>
      <c r="O237" s="69"/>
      <c r="P237" s="69"/>
      <c r="Q237" s="69"/>
      <c r="R237" s="61"/>
      <c r="S237" s="42"/>
      <c r="T237" s="43"/>
      <c r="U237" s="42"/>
      <c r="V237" s="2"/>
    </row>
    <row r="238" spans="2:39" ht="14.25" thickBot="1" x14ac:dyDescent="0.2">
      <c r="B238" s="3" t="s">
        <v>451</v>
      </c>
      <c r="G238" s="99"/>
      <c r="K238" s="5"/>
      <c r="O238" s="5"/>
    </row>
    <row r="239" spans="2:39" x14ac:dyDescent="0.15">
      <c r="D239" s="335"/>
      <c r="E239" s="339"/>
      <c r="F239" s="435" t="s">
        <v>248</v>
      </c>
      <c r="G239" s="452"/>
      <c r="H239" s="452"/>
      <c r="I239" s="453"/>
      <c r="J239" s="339" t="s">
        <v>10</v>
      </c>
      <c r="K239" s="339"/>
      <c r="L239" s="339"/>
      <c r="M239" s="392"/>
      <c r="N239" s="335" t="s">
        <v>11</v>
      </c>
      <c r="O239" s="339"/>
      <c r="P239" s="339"/>
      <c r="Q239" s="392"/>
      <c r="R239" s="12"/>
      <c r="S239" s="2"/>
      <c r="T239" s="13"/>
      <c r="U239" s="2"/>
      <c r="V239" s="2"/>
    </row>
    <row r="240" spans="2:39" x14ac:dyDescent="0.15">
      <c r="D240" s="337"/>
      <c r="E240" s="340"/>
      <c r="F240" s="14"/>
      <c r="G240" s="15" t="s">
        <v>12</v>
      </c>
      <c r="H240" s="15" t="s">
        <v>13</v>
      </c>
      <c r="I240" s="48" t="s">
        <v>14</v>
      </c>
      <c r="J240" s="18"/>
      <c r="K240" s="15" t="s">
        <v>12</v>
      </c>
      <c r="L240" s="15" t="s">
        <v>13</v>
      </c>
      <c r="M240" s="15" t="s">
        <v>14</v>
      </c>
      <c r="N240" s="18"/>
      <c r="O240" s="15" t="s">
        <v>12</v>
      </c>
      <c r="P240" s="15" t="s">
        <v>13</v>
      </c>
      <c r="Q240" s="15" t="s">
        <v>14</v>
      </c>
      <c r="R240" s="19"/>
      <c r="S240" s="2"/>
      <c r="T240" s="13"/>
      <c r="U240" s="2"/>
      <c r="V240" s="2"/>
    </row>
    <row r="241" spans="2:39" x14ac:dyDescent="0.15">
      <c r="D241" s="331" t="s">
        <v>409</v>
      </c>
      <c r="E241" s="364"/>
      <c r="F241" s="27">
        <f>G241+H241+I241</f>
        <v>514</v>
      </c>
      <c r="G241" s="28">
        <v>44</v>
      </c>
      <c r="H241" s="28">
        <v>179</v>
      </c>
      <c r="I241" s="29">
        <v>291</v>
      </c>
      <c r="J241" s="30">
        <f>K241+L241+M241</f>
        <v>609</v>
      </c>
      <c r="K241" s="28">
        <v>42</v>
      </c>
      <c r="L241" s="28">
        <v>223</v>
      </c>
      <c r="M241" s="28">
        <v>344</v>
      </c>
      <c r="N241" s="31">
        <v>565</v>
      </c>
      <c r="O241" s="28">
        <v>42</v>
      </c>
      <c r="P241" s="28">
        <v>215</v>
      </c>
      <c r="Q241" s="28">
        <f>N241-O241-P241</f>
        <v>308</v>
      </c>
      <c r="S241" s="2"/>
      <c r="T241" s="13"/>
      <c r="U241" s="2"/>
      <c r="V241" s="2"/>
    </row>
    <row r="242" spans="2:39" x14ac:dyDescent="0.15">
      <c r="D242" s="333"/>
      <c r="E242" s="365"/>
      <c r="F242" s="49">
        <f>ROUND(F241/(F$241+F$243),3)</f>
        <v>0.72899999999999998</v>
      </c>
      <c r="G242" s="50">
        <f t="shared" ref="G242:I242" si="221">ROUND(G241/(G$241+G$243),3)</f>
        <v>0.57899999999999996</v>
      </c>
      <c r="H242" s="50">
        <f t="shared" si="221"/>
        <v>0.82899999999999996</v>
      </c>
      <c r="I242" s="51">
        <f t="shared" si="221"/>
        <v>0.70499999999999996</v>
      </c>
      <c r="J242" s="52">
        <f t="shared" ref="J242:Q242" si="222">ROUND(J241/(J$241+J$243+J$245),3)</f>
        <v>0.77400000000000002</v>
      </c>
      <c r="K242" s="50">
        <f t="shared" si="222"/>
        <v>0.63600000000000001</v>
      </c>
      <c r="L242" s="50">
        <f t="shared" si="222"/>
        <v>0.871</v>
      </c>
      <c r="M242" s="50">
        <f t="shared" si="222"/>
        <v>0.74</v>
      </c>
      <c r="N242" s="52">
        <f t="shared" si="222"/>
        <v>0.746</v>
      </c>
      <c r="O242" s="50">
        <f t="shared" si="222"/>
        <v>0.63600000000000001</v>
      </c>
      <c r="P242" s="50">
        <f t="shared" si="222"/>
        <v>0.81699999999999995</v>
      </c>
      <c r="Q242" s="50">
        <f t="shared" si="222"/>
        <v>0.72</v>
      </c>
      <c r="R242" s="47"/>
      <c r="S242" s="2"/>
      <c r="T242" s="13"/>
      <c r="U242" s="2"/>
      <c r="V242" s="2"/>
    </row>
    <row r="243" spans="2:39" x14ac:dyDescent="0.15">
      <c r="D243" s="331" t="s">
        <v>410</v>
      </c>
      <c r="E243" s="364"/>
      <c r="F243" s="27">
        <f>G243+H243+I243</f>
        <v>191</v>
      </c>
      <c r="G243" s="28">
        <v>32</v>
      </c>
      <c r="H243" s="28">
        <v>37</v>
      </c>
      <c r="I243" s="29">
        <v>122</v>
      </c>
      <c r="J243" s="30">
        <f>K243+L243+M243</f>
        <v>175</v>
      </c>
      <c r="K243" s="28">
        <v>24</v>
      </c>
      <c r="L243" s="28">
        <v>33</v>
      </c>
      <c r="M243" s="28">
        <v>118</v>
      </c>
      <c r="N243" s="31">
        <v>144</v>
      </c>
      <c r="O243" s="28">
        <v>20</v>
      </c>
      <c r="P243" s="28">
        <v>31</v>
      </c>
      <c r="Q243" s="28">
        <f>N243-O243-P243</f>
        <v>93</v>
      </c>
      <c r="S243" s="2"/>
      <c r="T243" s="13"/>
      <c r="U243" s="2"/>
      <c r="V243" s="2"/>
    </row>
    <row r="244" spans="2:39" x14ac:dyDescent="0.15">
      <c r="D244" s="333"/>
      <c r="E244" s="365"/>
      <c r="F244" s="49">
        <f>ROUND(F243/(F$241+F$243),3)</f>
        <v>0.27100000000000002</v>
      </c>
      <c r="G244" s="50">
        <f t="shared" ref="G244" si="223">ROUND(G243/(G$241+G$243),3)</f>
        <v>0.42099999999999999</v>
      </c>
      <c r="H244" s="50">
        <f t="shared" ref="H244" si="224">ROUND(H243/(H$241+H$243),3)</f>
        <v>0.17100000000000001</v>
      </c>
      <c r="I244" s="51">
        <f t="shared" ref="I244" si="225">ROUND(I243/(I$241+I$243),3)</f>
        <v>0.29499999999999998</v>
      </c>
      <c r="J244" s="52">
        <f t="shared" ref="J244:Q244" si="226">ROUND(J243/(J$241+J$243+J$245),3)</f>
        <v>0.222</v>
      </c>
      <c r="K244" s="50">
        <f t="shared" si="226"/>
        <v>0.36399999999999999</v>
      </c>
      <c r="L244" s="50">
        <f t="shared" si="226"/>
        <v>0.129</v>
      </c>
      <c r="M244" s="50">
        <f t="shared" si="226"/>
        <v>0.254</v>
      </c>
      <c r="N244" s="52">
        <f t="shared" si="226"/>
        <v>0.19</v>
      </c>
      <c r="O244" s="50">
        <f t="shared" si="226"/>
        <v>0.30299999999999999</v>
      </c>
      <c r="P244" s="50">
        <f t="shared" si="226"/>
        <v>0.11799999999999999</v>
      </c>
      <c r="Q244" s="50">
        <f t="shared" si="226"/>
        <v>0.217</v>
      </c>
      <c r="R244" s="47"/>
      <c r="S244" s="2"/>
      <c r="T244" s="13"/>
      <c r="U244" s="2"/>
      <c r="V244" s="2"/>
    </row>
    <row r="245" spans="2:39" x14ac:dyDescent="0.15">
      <c r="D245" s="331" t="s">
        <v>20</v>
      </c>
      <c r="E245" s="364"/>
      <c r="F245" s="319" t="s">
        <v>7</v>
      </c>
      <c r="G245" s="321" t="s">
        <v>7</v>
      </c>
      <c r="H245" s="321" t="s">
        <v>7</v>
      </c>
      <c r="I245" s="317" t="s">
        <v>7</v>
      </c>
      <c r="J245" s="30">
        <f>K245+L245+M245</f>
        <v>3</v>
      </c>
      <c r="K245" s="28">
        <v>0</v>
      </c>
      <c r="L245" s="28">
        <v>0</v>
      </c>
      <c r="M245" s="28">
        <v>3</v>
      </c>
      <c r="N245" s="31">
        <v>48</v>
      </c>
      <c r="O245" s="28">
        <v>4</v>
      </c>
      <c r="P245" s="28">
        <v>17</v>
      </c>
      <c r="Q245" s="28">
        <f>N245-O245-P245</f>
        <v>27</v>
      </c>
      <c r="S245" s="2"/>
      <c r="T245" s="13"/>
      <c r="U245" s="2"/>
      <c r="V245" s="2"/>
    </row>
    <row r="246" spans="2:39" x14ac:dyDescent="0.15">
      <c r="D246" s="333"/>
      <c r="E246" s="365"/>
      <c r="F246" s="320"/>
      <c r="G246" s="322"/>
      <c r="H246" s="322"/>
      <c r="I246" s="318"/>
      <c r="J246" s="52">
        <f t="shared" ref="J246:Q246" si="227">ROUND(J245/(J$241+J$243+J$245),3)</f>
        <v>4.0000000000000001E-3</v>
      </c>
      <c r="K246" s="50">
        <f t="shared" si="227"/>
        <v>0</v>
      </c>
      <c r="L246" s="50">
        <f t="shared" si="227"/>
        <v>0</v>
      </c>
      <c r="M246" s="50">
        <f t="shared" si="227"/>
        <v>6.0000000000000001E-3</v>
      </c>
      <c r="N246" s="52">
        <f t="shared" si="227"/>
        <v>6.3E-2</v>
      </c>
      <c r="O246" s="50">
        <f t="shared" si="227"/>
        <v>6.0999999999999999E-2</v>
      </c>
      <c r="P246" s="50">
        <f t="shared" si="227"/>
        <v>6.5000000000000002E-2</v>
      </c>
      <c r="Q246" s="50">
        <f t="shared" si="227"/>
        <v>6.3E-2</v>
      </c>
      <c r="R246" s="47"/>
      <c r="S246" s="2"/>
      <c r="T246" s="13"/>
      <c r="U246" s="2"/>
      <c r="V246" s="2"/>
    </row>
    <row r="247" spans="2:39" x14ac:dyDescent="0.15">
      <c r="D247" s="370" t="s">
        <v>21</v>
      </c>
      <c r="E247" s="371"/>
      <c r="F247" s="27">
        <f>F241+F243</f>
        <v>705</v>
      </c>
      <c r="G247" s="28">
        <f t="shared" ref="G247:I247" si="228">G241+G243</f>
        <v>76</v>
      </c>
      <c r="H247" s="28">
        <f t="shared" si="228"/>
        <v>216</v>
      </c>
      <c r="I247" s="29">
        <f t="shared" si="228"/>
        <v>413</v>
      </c>
      <c r="J247" s="78">
        <f t="shared" ref="J247:Q248" si="229">J241+J243+J245</f>
        <v>787</v>
      </c>
      <c r="K247" s="71">
        <f t="shared" si="229"/>
        <v>66</v>
      </c>
      <c r="L247" s="78">
        <f t="shared" si="229"/>
        <v>256</v>
      </c>
      <c r="M247" s="71">
        <f t="shared" si="229"/>
        <v>465</v>
      </c>
      <c r="N247" s="78">
        <f t="shared" si="229"/>
        <v>757</v>
      </c>
      <c r="O247" s="71">
        <f t="shared" si="229"/>
        <v>66</v>
      </c>
      <c r="P247" s="78">
        <f t="shared" si="229"/>
        <v>263</v>
      </c>
      <c r="Q247" s="71">
        <f t="shared" si="229"/>
        <v>428</v>
      </c>
      <c r="S247" s="2"/>
      <c r="T247" s="13"/>
      <c r="U247" s="2"/>
      <c r="V247" s="2"/>
    </row>
    <row r="248" spans="2:39" ht="14.25" thickBot="1" x14ac:dyDescent="0.2">
      <c r="D248" s="370"/>
      <c r="E248" s="371"/>
      <c r="F248" s="57">
        <f>F242+F244</f>
        <v>1</v>
      </c>
      <c r="G248" s="58">
        <f t="shared" ref="G248:I248" si="230">G242+G244</f>
        <v>1</v>
      </c>
      <c r="H248" s="58">
        <f t="shared" si="230"/>
        <v>1</v>
      </c>
      <c r="I248" s="59">
        <f t="shared" si="230"/>
        <v>1</v>
      </c>
      <c r="J248" s="60">
        <f t="shared" si="229"/>
        <v>1</v>
      </c>
      <c r="K248" s="50">
        <f t="shared" si="229"/>
        <v>1</v>
      </c>
      <c r="L248" s="60">
        <f t="shared" si="229"/>
        <v>1</v>
      </c>
      <c r="M248" s="50">
        <f t="shared" si="229"/>
        <v>1</v>
      </c>
      <c r="N248" s="60">
        <f>N242+N244+N246+0.1%</f>
        <v>0.99999999999999989</v>
      </c>
      <c r="O248" s="50">
        <f>O242+O244+O246</f>
        <v>1</v>
      </c>
      <c r="P248" s="60">
        <f>P242+P244+P246</f>
        <v>1</v>
      </c>
      <c r="Q248" s="50">
        <f>Q242+Q244+Q246</f>
        <v>1</v>
      </c>
      <c r="R248" s="61"/>
      <c r="S248" s="42"/>
      <c r="T248" s="43"/>
      <c r="U248" s="42"/>
      <c r="V248" s="2"/>
    </row>
    <row r="249" spans="2:39" x14ac:dyDescent="0.15">
      <c r="D249" s="96"/>
      <c r="E249" s="96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1"/>
      <c r="S249" s="42"/>
      <c r="T249" s="43"/>
      <c r="U249" s="42"/>
      <c r="V249" s="2"/>
    </row>
    <row r="250" spans="2:39" x14ac:dyDescent="0.15">
      <c r="D250" s="96"/>
      <c r="E250" s="96"/>
      <c r="F250" s="82"/>
      <c r="G250" s="82"/>
      <c r="H250" s="82"/>
      <c r="I250" s="82"/>
      <c r="J250" s="69"/>
      <c r="K250" s="69"/>
      <c r="L250" s="69"/>
      <c r="M250" s="69"/>
      <c r="N250" s="69"/>
      <c r="O250" s="69"/>
      <c r="P250" s="69"/>
      <c r="Q250" s="69"/>
      <c r="R250" s="61"/>
      <c r="S250" s="42"/>
      <c r="T250" s="43"/>
      <c r="U250" s="42"/>
      <c r="V250" s="2"/>
    </row>
    <row r="251" spans="2:39" ht="14.25" thickBot="1" x14ac:dyDescent="0.2">
      <c r="B251" s="3" t="s">
        <v>452</v>
      </c>
      <c r="G251" s="99"/>
      <c r="K251" s="5"/>
      <c r="O251" s="5"/>
    </row>
    <row r="252" spans="2:39" x14ac:dyDescent="0.15">
      <c r="D252" s="335"/>
      <c r="E252" s="339"/>
      <c r="F252" s="435" t="s">
        <v>248</v>
      </c>
      <c r="G252" s="452"/>
      <c r="H252" s="452"/>
      <c r="I252" s="453"/>
      <c r="J252" s="12"/>
      <c r="M252" s="1"/>
      <c r="N252" s="1"/>
      <c r="O252" s="1"/>
      <c r="P252" s="1"/>
      <c r="Q252" s="1"/>
      <c r="R252" s="1"/>
      <c r="AE252" s="7"/>
      <c r="AM252" s="1"/>
    </row>
    <row r="253" spans="2:39" x14ac:dyDescent="0.15">
      <c r="D253" s="337"/>
      <c r="E253" s="340"/>
      <c r="F253" s="14"/>
      <c r="G253" s="15" t="s">
        <v>12</v>
      </c>
      <c r="H253" s="15" t="s">
        <v>13</v>
      </c>
      <c r="I253" s="48" t="s">
        <v>14</v>
      </c>
      <c r="J253" s="19"/>
      <c r="M253" s="1"/>
      <c r="N253" s="1"/>
      <c r="O253" s="1"/>
      <c r="P253" s="1"/>
      <c r="Q253" s="1"/>
      <c r="R253" s="1"/>
      <c r="AE253" s="7"/>
      <c r="AM253" s="1"/>
    </row>
    <row r="254" spans="2:39" x14ac:dyDescent="0.15">
      <c r="D254" s="331" t="s">
        <v>409</v>
      </c>
      <c r="E254" s="364"/>
      <c r="F254" s="27">
        <f>G254+H254+I254</f>
        <v>305</v>
      </c>
      <c r="G254" s="28">
        <v>22</v>
      </c>
      <c r="H254" s="28">
        <v>108</v>
      </c>
      <c r="I254" s="29">
        <v>175</v>
      </c>
      <c r="M254" s="1"/>
      <c r="N254" s="1"/>
      <c r="O254" s="1"/>
      <c r="P254" s="1"/>
      <c r="Q254" s="1"/>
      <c r="R254" s="1"/>
      <c r="AE254" s="7"/>
      <c r="AM254" s="1"/>
    </row>
    <row r="255" spans="2:39" x14ac:dyDescent="0.15">
      <c r="D255" s="333"/>
      <c r="E255" s="365"/>
      <c r="F255" s="49">
        <f>ROUND(F254/(F$254+F$256),3)</f>
        <v>0.437</v>
      </c>
      <c r="G255" s="50">
        <f t="shared" ref="G255:I255" si="231">ROUND(G254/(G$254+G$256),3)</f>
        <v>0.29299999999999998</v>
      </c>
      <c r="H255" s="50">
        <f t="shared" si="231"/>
        <v>0.50900000000000001</v>
      </c>
      <c r="I255" s="51">
        <f t="shared" si="231"/>
        <v>0.42599999999999999</v>
      </c>
      <c r="J255" s="47"/>
      <c r="M255" s="1"/>
      <c r="N255" s="1"/>
      <c r="O255" s="1"/>
      <c r="P255" s="1"/>
      <c r="Q255" s="1"/>
      <c r="R255" s="1"/>
      <c r="AE255" s="7"/>
      <c r="AM255" s="1"/>
    </row>
    <row r="256" spans="2:39" x14ac:dyDescent="0.15">
      <c r="D256" s="331" t="s">
        <v>410</v>
      </c>
      <c r="E256" s="364"/>
      <c r="F256" s="27">
        <f>G256+H256+I256</f>
        <v>393</v>
      </c>
      <c r="G256" s="28">
        <v>53</v>
      </c>
      <c r="H256" s="28">
        <v>104</v>
      </c>
      <c r="I256" s="29">
        <v>236</v>
      </c>
      <c r="M256" s="1"/>
      <c r="N256" s="1"/>
      <c r="O256" s="1"/>
      <c r="P256" s="1"/>
      <c r="Q256" s="1"/>
      <c r="R256" s="1"/>
      <c r="AE256" s="7"/>
      <c r="AM256" s="1"/>
    </row>
    <row r="257" spans="1:40" x14ac:dyDescent="0.15">
      <c r="D257" s="333"/>
      <c r="E257" s="365"/>
      <c r="F257" s="49">
        <f>ROUND(F256/(F$254+F$256),3)</f>
        <v>0.56299999999999994</v>
      </c>
      <c r="G257" s="50">
        <f t="shared" ref="G257" si="232">ROUND(G256/(G$254+G$256),3)</f>
        <v>0.70699999999999996</v>
      </c>
      <c r="H257" s="50">
        <f t="shared" ref="H257" si="233">ROUND(H256/(H$254+H$256),3)</f>
        <v>0.49099999999999999</v>
      </c>
      <c r="I257" s="51">
        <f t="shared" ref="I257" si="234">ROUND(I256/(I$254+I$256),3)</f>
        <v>0.57399999999999995</v>
      </c>
      <c r="J257" s="47"/>
      <c r="M257" s="1"/>
      <c r="N257" s="1"/>
      <c r="O257" s="1"/>
      <c r="P257" s="1"/>
      <c r="Q257" s="1"/>
      <c r="R257" s="1"/>
      <c r="AE257" s="7"/>
      <c r="AM257" s="1"/>
    </row>
    <row r="258" spans="1:40" x14ac:dyDescent="0.15">
      <c r="D258" s="370" t="s">
        <v>21</v>
      </c>
      <c r="E258" s="371"/>
      <c r="F258" s="27">
        <f>F254+F256</f>
        <v>698</v>
      </c>
      <c r="G258" s="28">
        <f t="shared" ref="G258:I258" si="235">G254+G256</f>
        <v>75</v>
      </c>
      <c r="H258" s="28">
        <f t="shared" si="235"/>
        <v>212</v>
      </c>
      <c r="I258" s="29">
        <f t="shared" si="235"/>
        <v>411</v>
      </c>
      <c r="M258" s="1"/>
      <c r="N258" s="1"/>
      <c r="O258" s="1"/>
      <c r="P258" s="1"/>
      <c r="Q258" s="1"/>
      <c r="R258" s="1"/>
      <c r="AE258" s="7"/>
      <c r="AM258" s="1"/>
    </row>
    <row r="259" spans="1:40" ht="14.25" thickBot="1" x14ac:dyDescent="0.2">
      <c r="D259" s="370"/>
      <c r="E259" s="371"/>
      <c r="F259" s="57">
        <f>F255+F257</f>
        <v>1</v>
      </c>
      <c r="G259" s="58">
        <f t="shared" ref="G259:I259" si="236">G255+G257</f>
        <v>1</v>
      </c>
      <c r="H259" s="58">
        <f t="shared" si="236"/>
        <v>1</v>
      </c>
      <c r="I259" s="59">
        <f t="shared" si="236"/>
        <v>1</v>
      </c>
      <c r="J259" s="61"/>
      <c r="K259" s="42"/>
      <c r="M259" s="1"/>
      <c r="N259" s="1"/>
      <c r="O259" s="1"/>
      <c r="P259" s="1"/>
      <c r="Q259" s="1"/>
      <c r="R259" s="1"/>
      <c r="AE259" s="7"/>
      <c r="AM259" s="1"/>
    </row>
    <row r="261" spans="1:40" x14ac:dyDescent="0.15">
      <c r="A261" s="345" t="s">
        <v>388</v>
      </c>
      <c r="B261" s="345"/>
      <c r="C261" s="345"/>
      <c r="D261" s="345"/>
      <c r="E261" s="345"/>
      <c r="F261" s="345"/>
      <c r="G261" s="345"/>
      <c r="H261" s="345"/>
      <c r="R261" s="1"/>
      <c r="AL261" s="7"/>
      <c r="AM261" s="1"/>
    </row>
    <row r="263" spans="1:40" ht="14.25" thickBot="1" x14ac:dyDescent="0.2">
      <c r="B263" s="3" t="s">
        <v>273</v>
      </c>
      <c r="G263" s="11"/>
      <c r="K263" s="5"/>
      <c r="O263" s="5"/>
    </row>
    <row r="264" spans="1:40" x14ac:dyDescent="0.15">
      <c r="D264" s="83"/>
      <c r="E264" s="84"/>
      <c r="F264" s="100"/>
      <c r="G264" s="435" t="s">
        <v>248</v>
      </c>
      <c r="H264" s="436"/>
      <c r="I264" s="436"/>
      <c r="J264" s="437"/>
      <c r="K264" s="339" t="s">
        <v>10</v>
      </c>
      <c r="L264" s="421"/>
      <c r="M264" s="421"/>
      <c r="N264" s="422"/>
      <c r="O264" s="339" t="s">
        <v>11</v>
      </c>
      <c r="P264" s="421"/>
      <c r="Q264" s="421"/>
      <c r="R264" s="422"/>
      <c r="S264" s="12"/>
      <c r="T264" s="101"/>
      <c r="U264" s="12"/>
      <c r="V264" s="2"/>
      <c r="W264" s="2"/>
      <c r="AM264" s="1"/>
      <c r="AN264" s="7"/>
    </row>
    <row r="265" spans="1:40" x14ac:dyDescent="0.15">
      <c r="D265" s="85"/>
      <c r="E265" s="86"/>
      <c r="F265" s="86"/>
      <c r="G265" s="14"/>
      <c r="H265" s="15" t="s">
        <v>12</v>
      </c>
      <c r="I265" s="15" t="s">
        <v>13</v>
      </c>
      <c r="J265" s="48" t="s">
        <v>14</v>
      </c>
      <c r="K265" s="18"/>
      <c r="L265" s="15" t="s">
        <v>12</v>
      </c>
      <c r="M265" s="15" t="s">
        <v>13</v>
      </c>
      <c r="N265" s="15" t="s">
        <v>14</v>
      </c>
      <c r="O265" s="18"/>
      <c r="P265" s="15" t="s">
        <v>12</v>
      </c>
      <c r="Q265" s="15" t="s">
        <v>13</v>
      </c>
      <c r="R265" s="15" t="s">
        <v>14</v>
      </c>
      <c r="S265" s="19"/>
      <c r="T265" s="102"/>
      <c r="U265" s="19"/>
      <c r="V265" s="2"/>
      <c r="W265" s="2"/>
      <c r="AM265" s="1"/>
      <c r="AN265" s="7"/>
    </row>
    <row r="266" spans="1:40" x14ac:dyDescent="0.15">
      <c r="D266" s="331" t="s">
        <v>274</v>
      </c>
      <c r="E266" s="364"/>
      <c r="F266" s="332"/>
      <c r="G266" s="27">
        <f>H266+I266+J266</f>
        <v>491</v>
      </c>
      <c r="H266" s="28">
        <v>17</v>
      </c>
      <c r="I266" s="28">
        <v>149</v>
      </c>
      <c r="J266" s="29">
        <v>325</v>
      </c>
      <c r="K266" s="30">
        <f>L266+M266+N266</f>
        <v>563</v>
      </c>
      <c r="L266" s="28">
        <v>18</v>
      </c>
      <c r="M266" s="28">
        <v>176</v>
      </c>
      <c r="N266" s="28">
        <v>369</v>
      </c>
      <c r="O266" s="30">
        <f>P266+Q266+R266</f>
        <v>510</v>
      </c>
      <c r="P266" s="30">
        <v>20</v>
      </c>
      <c r="Q266" s="103">
        <v>161</v>
      </c>
      <c r="R266" s="30">
        <v>329</v>
      </c>
      <c r="S266" s="2"/>
      <c r="T266" s="13"/>
      <c r="U266" s="2"/>
      <c r="V266" s="2"/>
      <c r="W266" s="2"/>
      <c r="AM266" s="1"/>
      <c r="AN266" s="7"/>
    </row>
    <row r="267" spans="1:40" x14ac:dyDescent="0.15">
      <c r="D267" s="333"/>
      <c r="E267" s="365"/>
      <c r="F267" s="334"/>
      <c r="G267" s="49">
        <f>ROUND(G266/(G$266+G$268+G$270+G$272+G$274+G$276),3)</f>
        <v>0.69399999999999995</v>
      </c>
      <c r="H267" s="50">
        <f t="shared" ref="H267:J267" si="237">ROUND(H266/(H$266+H$268+H$270+H$272+H$274+H$276),3)</f>
        <v>0.224</v>
      </c>
      <c r="I267" s="50">
        <f t="shared" si="237"/>
        <v>0.68700000000000006</v>
      </c>
      <c r="J267" s="51">
        <f t="shared" si="237"/>
        <v>0.78300000000000003</v>
      </c>
      <c r="K267" s="52">
        <f t="shared" ref="K267:L267" si="238">ROUND(K266/(J$171+J$173+J$175+J$177+J$179+J$181+J$183),3)</f>
        <v>0.71499999999999997</v>
      </c>
      <c r="L267" s="50">
        <f t="shared" si="238"/>
        <v>0.27300000000000002</v>
      </c>
      <c r="M267" s="50">
        <f>ROUND(M266/(L$171+L$173+L$175+L$177+L$179+L$181+L$183),3)-0.001</f>
        <v>0.68699999999999994</v>
      </c>
      <c r="N267" s="50">
        <f>ROUND(N266/(M$171+M$173+M$175+M$177+M$179+M$181+M$183),3)</f>
        <v>0.79400000000000004</v>
      </c>
      <c r="O267" s="104">
        <f>ROUND(O266/(O$266+O$270+O$272+O$274+O$276+O$278),3)</f>
        <v>0.67400000000000004</v>
      </c>
      <c r="P267" s="104">
        <f>ROUND(P266/(P$266+P$270+P$272+P$274+P$276+P$278),3)</f>
        <v>0.30299999999999999</v>
      </c>
      <c r="Q267" s="104">
        <f t="shared" ref="Q267:R267" si="239">ROUND(Q266/(Q$266+Q$270+Q$272+Q$274+Q$276+Q$278),3)</f>
        <v>0.61199999999999999</v>
      </c>
      <c r="R267" s="104">
        <f t="shared" si="239"/>
        <v>0.76900000000000002</v>
      </c>
      <c r="S267" s="47"/>
      <c r="T267" s="13"/>
      <c r="U267" s="47"/>
      <c r="V267" s="2"/>
      <c r="W267" s="2"/>
      <c r="AM267" s="1"/>
      <c r="AN267" s="7"/>
    </row>
    <row r="268" spans="1:40" x14ac:dyDescent="0.15">
      <c r="D268" s="331" t="s">
        <v>275</v>
      </c>
      <c r="E268" s="364"/>
      <c r="F268" s="332"/>
      <c r="G268" s="27">
        <f>H268+I268+J268</f>
        <v>92</v>
      </c>
      <c r="H268" s="28">
        <v>22</v>
      </c>
      <c r="I268" s="28">
        <v>32</v>
      </c>
      <c r="J268" s="29">
        <v>38</v>
      </c>
      <c r="K268" s="30">
        <f>L268+M268+N268</f>
        <v>102</v>
      </c>
      <c r="L268" s="28">
        <v>27</v>
      </c>
      <c r="M268" s="28">
        <v>39</v>
      </c>
      <c r="N268" s="28">
        <v>36</v>
      </c>
      <c r="O268" s="381" t="s">
        <v>7</v>
      </c>
      <c r="P268" s="381" t="s">
        <v>7</v>
      </c>
      <c r="Q268" s="381" t="s">
        <v>7</v>
      </c>
      <c r="R268" s="381" t="s">
        <v>7</v>
      </c>
      <c r="S268" s="2"/>
      <c r="T268" s="13"/>
      <c r="U268" s="2"/>
      <c r="V268" s="2"/>
      <c r="W268" s="2"/>
      <c r="AM268" s="1"/>
      <c r="AN268" s="7"/>
    </row>
    <row r="269" spans="1:40" x14ac:dyDescent="0.15">
      <c r="D269" s="333"/>
      <c r="E269" s="365"/>
      <c r="F269" s="334"/>
      <c r="G269" s="49">
        <f>ROUND(G268/(G$266+G$268+G$270+G$272+G$274+G$276),3)</f>
        <v>0.13</v>
      </c>
      <c r="H269" s="50">
        <f>ROUND(H268/(H$266+H$268+H$270+H$272+H$274+H$276),3)+0.001</f>
        <v>0.28999999999999998</v>
      </c>
      <c r="I269" s="50">
        <f t="shared" ref="I269" si="240">ROUND(I268/(I$266+I$268+I$270+I$272+I$274+I$276),3)</f>
        <v>0.14699999999999999</v>
      </c>
      <c r="J269" s="51">
        <f>ROUND(J268/(J$266+J$268+J$270+J$272+J$274+J$276),3)-0.001</f>
        <v>9.0999999999999998E-2</v>
      </c>
      <c r="K269" s="52">
        <f t="shared" ref="K269:N269" si="241">ROUND(K268/(J$171+J$173+J$175+J$177+J$179+J$181+J$183),3)</f>
        <v>0.13</v>
      </c>
      <c r="L269" s="50">
        <f t="shared" si="241"/>
        <v>0.40899999999999997</v>
      </c>
      <c r="M269" s="50">
        <f t="shared" si="241"/>
        <v>0.152</v>
      </c>
      <c r="N269" s="50">
        <f t="shared" si="241"/>
        <v>7.6999999999999999E-2</v>
      </c>
      <c r="O269" s="382"/>
      <c r="P269" s="382"/>
      <c r="Q269" s="382"/>
      <c r="R269" s="382"/>
      <c r="S269" s="47"/>
      <c r="T269" s="13"/>
      <c r="U269" s="47"/>
      <c r="V269" s="2"/>
      <c r="W269" s="2"/>
      <c r="AM269" s="1"/>
      <c r="AN269" s="7"/>
    </row>
    <row r="270" spans="1:40" x14ac:dyDescent="0.15">
      <c r="D270" s="331" t="s">
        <v>276</v>
      </c>
      <c r="E270" s="364"/>
      <c r="F270" s="332"/>
      <c r="G270" s="27">
        <f>H270+I270+J270</f>
        <v>41</v>
      </c>
      <c r="H270" s="28">
        <v>4</v>
      </c>
      <c r="I270" s="28">
        <v>18</v>
      </c>
      <c r="J270" s="29">
        <v>19</v>
      </c>
      <c r="K270" s="30">
        <f>L270+M270+N270</f>
        <v>35</v>
      </c>
      <c r="L270" s="28">
        <v>1</v>
      </c>
      <c r="M270" s="28">
        <v>15</v>
      </c>
      <c r="N270" s="28">
        <v>19</v>
      </c>
      <c r="O270" s="30">
        <f t="shared" ref="O270" si="242">P270+Q270+R270</f>
        <v>54</v>
      </c>
      <c r="P270" s="30">
        <v>3</v>
      </c>
      <c r="Q270" s="103">
        <v>28</v>
      </c>
      <c r="R270" s="30">
        <v>23</v>
      </c>
      <c r="S270" s="2"/>
      <c r="T270" s="13"/>
      <c r="U270" s="2"/>
      <c r="V270" s="2"/>
      <c r="W270" s="2"/>
      <c r="AM270" s="1"/>
      <c r="AN270" s="7"/>
    </row>
    <row r="271" spans="1:40" x14ac:dyDescent="0.15">
      <c r="D271" s="333"/>
      <c r="E271" s="365"/>
      <c r="F271" s="334"/>
      <c r="G271" s="49">
        <f>ROUND(G270/(G$266+G$268+G$270+G$272+G$274+G$276),3)</f>
        <v>5.8000000000000003E-2</v>
      </c>
      <c r="H271" s="50">
        <f t="shared" ref="H271" si="243">ROUND(H270/(H$266+H$268+H$270+H$272+H$274+H$276),3)</f>
        <v>5.2999999999999999E-2</v>
      </c>
      <c r="I271" s="50">
        <f t="shared" ref="I271" si="244">ROUND(I270/(I$266+I$268+I$270+I$272+I$274+I$276),3)</f>
        <v>8.3000000000000004E-2</v>
      </c>
      <c r="J271" s="51">
        <f t="shared" ref="J271" si="245">ROUND(J270/(J$266+J$268+J$270+J$272+J$274+J$276),3)</f>
        <v>4.5999999999999999E-2</v>
      </c>
      <c r="K271" s="52">
        <f>ROUND(K270/(J$171+J$173+J$175+J$177+J$179+J$181+J$183),3)+0.001</f>
        <v>4.4999999999999998E-2</v>
      </c>
      <c r="L271" s="50">
        <f>ROUND(L270/(K$171+K$173+K$175+K$177+K$179+K$181+K$183),3)</f>
        <v>1.4999999999999999E-2</v>
      </c>
      <c r="M271" s="50">
        <f>ROUND(M270/(L$171+L$173+L$175+L$177+L$179+L$181+L$183),3)</f>
        <v>5.8999999999999997E-2</v>
      </c>
      <c r="N271" s="50">
        <f>ROUND(N270/(M$171+M$173+M$175+M$177+M$179+M$181+M$183),3)</f>
        <v>4.1000000000000002E-2</v>
      </c>
      <c r="O271" s="104">
        <f>ROUND(O270/(O$266+O$270+O$272+O$274+O$276+O$278),3)</f>
        <v>7.0999999999999994E-2</v>
      </c>
      <c r="P271" s="104">
        <f>ROUND(P270/(P$266+P$270+P$272+P$274+P$276+P$278),3)</f>
        <v>4.4999999999999998E-2</v>
      </c>
      <c r="Q271" s="104">
        <f t="shared" ref="Q271:R271" si="246">ROUND(Q270/(Q$266+Q$270+Q$272+Q$274+Q$276+Q$278),3)</f>
        <v>0.106</v>
      </c>
      <c r="R271" s="104">
        <f t="shared" si="246"/>
        <v>5.3999999999999999E-2</v>
      </c>
      <c r="S271" s="47"/>
      <c r="T271" s="13"/>
      <c r="U271" s="47"/>
      <c r="V271" s="2"/>
      <c r="W271" s="2"/>
      <c r="AM271" s="1"/>
      <c r="AN271" s="7"/>
    </row>
    <row r="272" spans="1:40" x14ac:dyDescent="0.15">
      <c r="D272" s="331" t="s">
        <v>0</v>
      </c>
      <c r="E272" s="364"/>
      <c r="F272" s="332"/>
      <c r="G272" s="27">
        <f>H272+I272+J272</f>
        <v>25</v>
      </c>
      <c r="H272" s="28">
        <v>9</v>
      </c>
      <c r="I272" s="28">
        <v>9</v>
      </c>
      <c r="J272" s="29">
        <v>7</v>
      </c>
      <c r="K272" s="30">
        <f>L272+M272+N272</f>
        <v>25</v>
      </c>
      <c r="L272" s="28">
        <v>7</v>
      </c>
      <c r="M272" s="28">
        <v>11</v>
      </c>
      <c r="N272" s="28">
        <v>7</v>
      </c>
      <c r="O272" s="30">
        <f>P272+Q272+R272</f>
        <v>28</v>
      </c>
      <c r="P272" s="30">
        <v>7</v>
      </c>
      <c r="Q272" s="103">
        <v>17</v>
      </c>
      <c r="R272" s="30">
        <v>4</v>
      </c>
      <c r="S272" s="2"/>
      <c r="T272" s="13"/>
      <c r="U272" s="2"/>
      <c r="V272" s="2"/>
      <c r="W272" s="2"/>
      <c r="AM272" s="1"/>
      <c r="AN272" s="7"/>
    </row>
    <row r="273" spans="4:40" x14ac:dyDescent="0.15">
      <c r="D273" s="333"/>
      <c r="E273" s="365"/>
      <c r="F273" s="334"/>
      <c r="G273" s="49">
        <f>ROUND(G272/(G$266+G$268+G$270+G$272+G$274+G$276),3)</f>
        <v>3.5000000000000003E-2</v>
      </c>
      <c r="H273" s="50">
        <f t="shared" ref="H273" si="247">ROUND(H272/(H$266+H$268+H$270+H$272+H$274+H$276),3)</f>
        <v>0.11799999999999999</v>
      </c>
      <c r="I273" s="50">
        <f t="shared" ref="I273" si="248">ROUND(I272/(I$266+I$268+I$270+I$272+I$274+I$276),3)</f>
        <v>4.1000000000000002E-2</v>
      </c>
      <c r="J273" s="51">
        <f t="shared" ref="J273" si="249">ROUND(J272/(J$266+J$268+J$270+J$272+J$274+J$276),3)</f>
        <v>1.7000000000000001E-2</v>
      </c>
      <c r="K273" s="52">
        <f t="shared" ref="K273:N273" si="250">ROUND(K272/(J$171+J$173+J$175+J$177+J$179+J$181+J$183),3)</f>
        <v>3.2000000000000001E-2</v>
      </c>
      <c r="L273" s="50">
        <f t="shared" si="250"/>
        <v>0.106</v>
      </c>
      <c r="M273" s="50">
        <f t="shared" si="250"/>
        <v>4.2999999999999997E-2</v>
      </c>
      <c r="N273" s="50">
        <f t="shared" si="250"/>
        <v>1.4999999999999999E-2</v>
      </c>
      <c r="O273" s="104">
        <f>ROUND(O272/(O$266+O$270+O$272+O$274+O$276+O$278),3)</f>
        <v>3.6999999999999998E-2</v>
      </c>
      <c r="P273" s="104">
        <f>ROUND(P272/(P$266+P$270+P$272+P$274+P$276+P$278),3)</f>
        <v>0.106</v>
      </c>
      <c r="Q273" s="104">
        <f t="shared" ref="Q273:R273" si="251">ROUND(Q272/(Q$266+Q$270+Q$272+Q$274+Q$276+Q$278),3)</f>
        <v>6.5000000000000002E-2</v>
      </c>
      <c r="R273" s="104">
        <f t="shared" si="251"/>
        <v>8.9999999999999993E-3</v>
      </c>
      <c r="S273" s="47"/>
      <c r="T273" s="13"/>
      <c r="U273" s="47"/>
      <c r="V273" s="2"/>
      <c r="W273" s="2"/>
      <c r="AM273" s="1"/>
      <c r="AN273" s="7"/>
    </row>
    <row r="274" spans="4:40" x14ac:dyDescent="0.15">
      <c r="D274" s="454" t="s">
        <v>278</v>
      </c>
      <c r="E274" s="364"/>
      <c r="F274" s="332"/>
      <c r="G274" s="27">
        <f>H274+I274+J274</f>
        <v>17</v>
      </c>
      <c r="H274" s="28">
        <v>9</v>
      </c>
      <c r="I274" s="28">
        <v>1</v>
      </c>
      <c r="J274" s="29">
        <v>7</v>
      </c>
      <c r="K274" s="30">
        <f>L274+M274+N274</f>
        <v>15</v>
      </c>
      <c r="L274" s="28">
        <v>5</v>
      </c>
      <c r="M274" s="28">
        <v>2</v>
      </c>
      <c r="N274" s="28">
        <v>8</v>
      </c>
      <c r="O274" s="30">
        <f>P274+Q274+R274</f>
        <v>21</v>
      </c>
      <c r="P274" s="105">
        <v>13</v>
      </c>
      <c r="Q274" s="105">
        <v>2</v>
      </c>
      <c r="R274" s="105">
        <v>6</v>
      </c>
      <c r="S274" s="2"/>
      <c r="T274" s="13"/>
      <c r="U274" s="2"/>
      <c r="V274" s="2"/>
      <c r="W274" s="2"/>
      <c r="AM274" s="1"/>
      <c r="AN274" s="7"/>
    </row>
    <row r="275" spans="4:40" x14ac:dyDescent="0.15">
      <c r="D275" s="333"/>
      <c r="E275" s="365"/>
      <c r="F275" s="334"/>
      <c r="G275" s="49">
        <f>ROUND(G274/(G$266+G$268+G$270+G$272+G$274+G$276),3)</f>
        <v>2.4E-2</v>
      </c>
      <c r="H275" s="50">
        <f t="shared" ref="H275" si="252">ROUND(H274/(H$266+H$268+H$270+H$272+H$274+H$276),3)</f>
        <v>0.11799999999999999</v>
      </c>
      <c r="I275" s="50">
        <f t="shared" ref="I275" si="253">ROUND(I274/(I$266+I$268+I$270+I$272+I$274+I$276),3)</f>
        <v>5.0000000000000001E-3</v>
      </c>
      <c r="J275" s="51">
        <f t="shared" ref="J275" si="254">ROUND(J274/(J$266+J$268+J$270+J$272+J$274+J$276),3)</f>
        <v>1.7000000000000001E-2</v>
      </c>
      <c r="K275" s="52">
        <f t="shared" ref="K275:N275" si="255">ROUND(K274/(J$171+J$173+J$175+J$177+J$179+J$181+J$183),3)</f>
        <v>1.9E-2</v>
      </c>
      <c r="L275" s="50">
        <f t="shared" si="255"/>
        <v>7.5999999999999998E-2</v>
      </c>
      <c r="M275" s="50">
        <f t="shared" si="255"/>
        <v>8.0000000000000002E-3</v>
      </c>
      <c r="N275" s="50">
        <f t="shared" si="255"/>
        <v>1.7000000000000001E-2</v>
      </c>
      <c r="O275" s="104">
        <f>ROUND(O274/(O$266+O$270+O$272+O$274+O$276+O$278),3)</f>
        <v>2.8000000000000001E-2</v>
      </c>
      <c r="P275" s="104">
        <f>ROUND(P274/(P$266+P$270+P$272+P$274+P$276+P$278),3)</f>
        <v>0.19700000000000001</v>
      </c>
      <c r="Q275" s="104">
        <f t="shared" ref="Q275:R275" si="256">ROUND(Q274/(Q$266+Q$270+Q$272+Q$274+Q$276+Q$278),3)</f>
        <v>8.0000000000000002E-3</v>
      </c>
      <c r="R275" s="104">
        <f t="shared" si="256"/>
        <v>1.4E-2</v>
      </c>
      <c r="S275" s="47"/>
      <c r="T275" s="13"/>
      <c r="U275" s="47"/>
      <c r="V275" s="2"/>
      <c r="W275" s="2"/>
      <c r="AM275" s="1"/>
      <c r="AN275" s="7"/>
    </row>
    <row r="276" spans="4:40" x14ac:dyDescent="0.15">
      <c r="D276" s="331" t="s">
        <v>277</v>
      </c>
      <c r="E276" s="364"/>
      <c r="F276" s="332"/>
      <c r="G276" s="27">
        <f>H276+I276+J276</f>
        <v>42</v>
      </c>
      <c r="H276" s="28">
        <v>15</v>
      </c>
      <c r="I276" s="28">
        <v>8</v>
      </c>
      <c r="J276" s="29">
        <v>19</v>
      </c>
      <c r="K276" s="30">
        <f>L276+M276+N276</f>
        <v>35</v>
      </c>
      <c r="L276" s="28">
        <v>6</v>
      </c>
      <c r="M276" s="28">
        <v>9</v>
      </c>
      <c r="N276" s="28">
        <v>20</v>
      </c>
      <c r="O276" s="30">
        <f>P276+Q276+R276</f>
        <v>90</v>
      </c>
      <c r="P276" s="30">
        <v>18</v>
      </c>
      <c r="Q276" s="103">
        <v>37</v>
      </c>
      <c r="R276" s="30">
        <v>35</v>
      </c>
      <c r="S276" s="2"/>
      <c r="T276" s="13"/>
      <c r="U276" s="2"/>
      <c r="V276" s="2"/>
      <c r="W276" s="2"/>
      <c r="AM276" s="1"/>
      <c r="AN276" s="7"/>
    </row>
    <row r="277" spans="4:40" x14ac:dyDescent="0.15">
      <c r="D277" s="333"/>
      <c r="E277" s="365"/>
      <c r="F277" s="334"/>
      <c r="G277" s="49">
        <f>ROUND(G276/(G$266+G$268+G$270+G$272+G$274+G$276),3)</f>
        <v>5.8999999999999997E-2</v>
      </c>
      <c r="H277" s="50">
        <f t="shared" ref="H277" si="257">ROUND(H276/(H$266+H$268+H$270+H$272+H$274+H$276),3)</f>
        <v>0.19700000000000001</v>
      </c>
      <c r="I277" s="50">
        <f t="shared" ref="I277" si="258">ROUND(I276/(I$266+I$268+I$270+I$272+I$274+I$276),3)</f>
        <v>3.6999999999999998E-2</v>
      </c>
      <c r="J277" s="51">
        <f t="shared" ref="J277" si="259">ROUND(J276/(J$266+J$268+J$270+J$272+J$274+J$276),3)</f>
        <v>4.5999999999999999E-2</v>
      </c>
      <c r="K277" s="52">
        <f t="shared" ref="K277:N277" si="260">ROUND(K276/(J$171+J$173+J$175+J$177+J$179+J$181+J$183),3)</f>
        <v>4.3999999999999997E-2</v>
      </c>
      <c r="L277" s="50">
        <f t="shared" si="260"/>
        <v>9.0999999999999998E-2</v>
      </c>
      <c r="M277" s="50">
        <f t="shared" si="260"/>
        <v>3.5000000000000003E-2</v>
      </c>
      <c r="N277" s="50">
        <f t="shared" si="260"/>
        <v>4.2999999999999997E-2</v>
      </c>
      <c r="O277" s="104">
        <f>ROUND(O276/(O$266+O$270+O$272+O$274+O$276+O$278),3)</f>
        <v>0.11899999999999999</v>
      </c>
      <c r="P277" s="104">
        <f>ROUND(P276/(P$266+P$270+P$272+P$274+P$276+P$278),3)</f>
        <v>0.27300000000000002</v>
      </c>
      <c r="Q277" s="104">
        <f t="shared" ref="Q277:R277" si="261">ROUND(Q276/(Q$266+Q$270+Q$272+Q$274+Q$276+Q$278),3)</f>
        <v>0.14099999999999999</v>
      </c>
      <c r="R277" s="104">
        <f t="shared" si="261"/>
        <v>8.2000000000000003E-2</v>
      </c>
      <c r="S277" s="47"/>
      <c r="T277" s="13"/>
      <c r="U277" s="47"/>
      <c r="V277" s="2"/>
      <c r="W277" s="2"/>
      <c r="AM277" s="1"/>
      <c r="AN277" s="7"/>
    </row>
    <row r="278" spans="4:40" x14ac:dyDescent="0.15">
      <c r="D278" s="331" t="s">
        <v>20</v>
      </c>
      <c r="E278" s="364"/>
      <c r="F278" s="332"/>
      <c r="G278" s="319" t="s">
        <v>7</v>
      </c>
      <c r="H278" s="321" t="s">
        <v>7</v>
      </c>
      <c r="I278" s="321" t="s">
        <v>7</v>
      </c>
      <c r="J278" s="317" t="s">
        <v>7</v>
      </c>
      <c r="K278" s="30">
        <f>L278+M278+N278</f>
        <v>12</v>
      </c>
      <c r="L278" s="28">
        <v>2</v>
      </c>
      <c r="M278" s="28">
        <v>4</v>
      </c>
      <c r="N278" s="28">
        <v>6</v>
      </c>
      <c r="O278" s="30">
        <f>P278+Q278+R278</f>
        <v>54</v>
      </c>
      <c r="P278" s="30">
        <v>5</v>
      </c>
      <c r="Q278" s="103">
        <v>18</v>
      </c>
      <c r="R278" s="30">
        <v>31</v>
      </c>
      <c r="S278" s="2"/>
      <c r="T278" s="13"/>
      <c r="U278" s="2"/>
      <c r="V278" s="2"/>
      <c r="W278" s="2"/>
      <c r="AM278" s="1"/>
      <c r="AN278" s="7"/>
    </row>
    <row r="279" spans="4:40" x14ac:dyDescent="0.15">
      <c r="D279" s="333"/>
      <c r="E279" s="365"/>
      <c r="F279" s="334"/>
      <c r="G279" s="320"/>
      <c r="H279" s="322"/>
      <c r="I279" s="322"/>
      <c r="J279" s="318"/>
      <c r="K279" s="52">
        <f>ROUND(K278/(J$171+J$173+J$175+J$177+J$179+J$181+J$183),3)</f>
        <v>1.4999999999999999E-2</v>
      </c>
      <c r="L279" s="50">
        <f>ROUND(L278/(K$171+K$173+K$175+K$177+K$179+K$181+K$183),3)</f>
        <v>0.03</v>
      </c>
      <c r="M279" s="50">
        <f>ROUND(M278/(L$171+L$173+L$175+L$177+L$179+L$181+L$183),3)</f>
        <v>1.6E-2</v>
      </c>
      <c r="N279" s="50">
        <f>ROUND(N278/(M$171+M$173+M$175+M$177+M$179+M$181+M$183),3)</f>
        <v>1.2999999999999999E-2</v>
      </c>
      <c r="O279" s="104">
        <f>ROUND(O278/(O$266+O$270+O$272+O$274+O$276+O$278),3)</f>
        <v>7.0999999999999994E-2</v>
      </c>
      <c r="P279" s="104">
        <f>ROUND(P278/(P$266+P$270+P$272+P$274+P$276+P$278),3)</f>
        <v>7.5999999999999998E-2</v>
      </c>
      <c r="Q279" s="104">
        <f t="shared" ref="Q279:R279" si="262">ROUND(Q278/(Q$266+Q$270+Q$272+Q$274+Q$276+Q$278),3)</f>
        <v>6.8000000000000005E-2</v>
      </c>
      <c r="R279" s="104">
        <f t="shared" si="262"/>
        <v>7.1999999999999995E-2</v>
      </c>
      <c r="S279" s="47"/>
      <c r="T279" s="13"/>
      <c r="U279" s="47"/>
      <c r="V279" s="2"/>
      <c r="W279" s="2"/>
      <c r="AM279" s="1"/>
      <c r="AN279" s="7"/>
    </row>
    <row r="280" spans="4:40" x14ac:dyDescent="0.15">
      <c r="D280" s="335" t="s">
        <v>21</v>
      </c>
      <c r="E280" s="339"/>
      <c r="F280" s="336"/>
      <c r="G280" s="27">
        <f>G266+G268+G270+G272+G274+G276</f>
        <v>708</v>
      </c>
      <c r="H280" s="28">
        <f t="shared" ref="H280:J280" si="263">H266+H268+H270+H272+H274+H276</f>
        <v>76</v>
      </c>
      <c r="I280" s="28">
        <f t="shared" si="263"/>
        <v>217</v>
      </c>
      <c r="J280" s="29">
        <f t="shared" si="263"/>
        <v>415</v>
      </c>
      <c r="K280" s="78">
        <f t="shared" ref="K280:M281" si="264">K266+K268+K270+K272+K274+K276+K278</f>
        <v>787</v>
      </c>
      <c r="L280" s="71">
        <f t="shared" si="264"/>
        <v>66</v>
      </c>
      <c r="M280" s="78">
        <f t="shared" si="264"/>
        <v>256</v>
      </c>
      <c r="N280" s="28">
        <f>N266+N268+N270+N272+N274+N276+N278</f>
        <v>465</v>
      </c>
      <c r="O280" s="28">
        <f>O266+O270+O272+O274+O276+O278</f>
        <v>757</v>
      </c>
      <c r="P280" s="28">
        <f>P266+P270+P272+P274+P276+P278</f>
        <v>66</v>
      </c>
      <c r="Q280" s="28">
        <f t="shared" ref="Q280:R280" si="265">Q266+Q270+Q272+Q274+Q276+Q278</f>
        <v>263</v>
      </c>
      <c r="R280" s="28">
        <f t="shared" si="265"/>
        <v>428</v>
      </c>
      <c r="S280" s="2"/>
      <c r="T280" s="13"/>
      <c r="U280" s="2"/>
      <c r="V280" s="2"/>
      <c r="W280" s="2"/>
      <c r="AM280" s="1"/>
      <c r="AN280" s="7"/>
    </row>
    <row r="281" spans="4:40" ht="14.25" thickBot="1" x14ac:dyDescent="0.2">
      <c r="D281" s="337"/>
      <c r="E281" s="340"/>
      <c r="F281" s="338"/>
      <c r="G281" s="57">
        <f>G267+G269+G271+G273+G275+G277</f>
        <v>1</v>
      </c>
      <c r="H281" s="58">
        <f t="shared" ref="H281" si="266">H267+H269+H271+H273+H275+H277</f>
        <v>1</v>
      </c>
      <c r="I281" s="58">
        <f>I267+I269+I271+I273+I275+I277</f>
        <v>1</v>
      </c>
      <c r="J281" s="59">
        <f>J267+J269+J271+J273+J275+J277</f>
        <v>1</v>
      </c>
      <c r="K281" s="60">
        <f>K267+K269+K271+K273+K275+K277+K279</f>
        <v>1</v>
      </c>
      <c r="L281" s="50">
        <f t="shared" si="264"/>
        <v>0.99999999999999989</v>
      </c>
      <c r="M281" s="60">
        <f t="shared" si="264"/>
        <v>1</v>
      </c>
      <c r="N281" s="50">
        <f>N267+N269+N271+N273+N275+N277+N279</f>
        <v>1</v>
      </c>
      <c r="O281" s="50">
        <f>O267+O271+O273+O275+O277+O279</f>
        <v>1</v>
      </c>
      <c r="P281" s="50">
        <f>P267+P269+P271+P273+P275+P277+P279</f>
        <v>1</v>
      </c>
      <c r="Q281" s="50">
        <f>Q267+Q269+Q271+Q273+Q275+Q277+Q279</f>
        <v>1</v>
      </c>
      <c r="R281" s="50">
        <f t="shared" ref="R281" si="267">R267+R269+R271+R273+R275+R277+R279</f>
        <v>1</v>
      </c>
      <c r="S281" s="61"/>
      <c r="T281" s="13"/>
      <c r="U281" s="61"/>
      <c r="V281" s="42" t="s">
        <v>22</v>
      </c>
      <c r="W281" s="2"/>
      <c r="AM281" s="1"/>
      <c r="AN281" s="7"/>
    </row>
    <row r="282" spans="4:40" x14ac:dyDescent="0.15">
      <c r="D282" s="96"/>
      <c r="E282" s="96"/>
      <c r="F282" s="96"/>
      <c r="G282" s="69"/>
      <c r="H282" s="69"/>
      <c r="I282" s="69"/>
      <c r="J282" s="69"/>
      <c r="K282" s="69"/>
      <c r="L282" s="69"/>
      <c r="M282" s="69"/>
      <c r="N282" s="69"/>
      <c r="O282" s="82"/>
      <c r="P282" s="69"/>
      <c r="Q282" s="69"/>
      <c r="R282" s="69"/>
      <c r="S282" s="61"/>
      <c r="T282" s="13"/>
      <c r="U282" s="61"/>
      <c r="V282" s="42"/>
      <c r="W282" s="2"/>
      <c r="AM282" s="1"/>
      <c r="AN282" s="7"/>
    </row>
    <row r="283" spans="4:40" x14ac:dyDescent="0.15">
      <c r="D283" s="96"/>
      <c r="E283" s="96"/>
      <c r="F283" s="96"/>
      <c r="G283" s="69"/>
      <c r="H283" s="69"/>
      <c r="I283" s="69"/>
      <c r="J283" s="69"/>
      <c r="K283" s="69"/>
      <c r="L283" s="69"/>
      <c r="M283" s="69"/>
      <c r="N283" s="69"/>
      <c r="O283" s="82"/>
      <c r="P283" s="69"/>
      <c r="Q283" s="69"/>
      <c r="R283" s="69"/>
      <c r="S283" s="61" t="s">
        <v>274</v>
      </c>
      <c r="T283" s="13">
        <v>491</v>
      </c>
      <c r="U283" s="61"/>
      <c r="V283" s="42"/>
      <c r="W283" s="2"/>
      <c r="AM283" s="1"/>
      <c r="AN283" s="7"/>
    </row>
    <row r="284" spans="4:40" x14ac:dyDescent="0.15">
      <c r="D284" s="96"/>
      <c r="E284" s="96"/>
      <c r="F284" s="96"/>
      <c r="G284" s="69"/>
      <c r="H284" s="69"/>
      <c r="I284" s="69"/>
      <c r="J284" s="69"/>
      <c r="K284" s="69"/>
      <c r="L284" s="69"/>
      <c r="M284" s="69"/>
      <c r="N284" s="69"/>
      <c r="O284" s="82"/>
      <c r="P284" s="69"/>
      <c r="Q284" s="69"/>
      <c r="R284" s="69"/>
      <c r="S284" s="61" t="s">
        <v>275</v>
      </c>
      <c r="T284" s="13">
        <v>92</v>
      </c>
      <c r="U284" s="61"/>
      <c r="V284" s="42"/>
      <c r="W284" s="2"/>
      <c r="AM284" s="1"/>
      <c r="AN284" s="7"/>
    </row>
    <row r="285" spans="4:40" x14ac:dyDescent="0.15">
      <c r="D285" s="96"/>
      <c r="E285" s="96"/>
      <c r="F285" s="96"/>
      <c r="G285" s="69"/>
      <c r="H285" s="69"/>
      <c r="I285" s="69"/>
      <c r="J285" s="69"/>
      <c r="K285" s="69"/>
      <c r="L285" s="69"/>
      <c r="M285" s="69"/>
      <c r="N285" s="69"/>
      <c r="O285" s="82"/>
      <c r="P285" s="69"/>
      <c r="Q285" s="69"/>
      <c r="R285" s="69"/>
      <c r="S285" s="61" t="s">
        <v>276</v>
      </c>
      <c r="T285" s="13">
        <v>41</v>
      </c>
      <c r="U285" s="61"/>
      <c r="V285" s="42"/>
      <c r="W285" s="2"/>
      <c r="AM285" s="1"/>
      <c r="AN285" s="7"/>
    </row>
    <row r="286" spans="4:40" x14ac:dyDescent="0.15">
      <c r="D286" s="96"/>
      <c r="E286" s="96"/>
      <c r="F286" s="96"/>
      <c r="G286" s="69"/>
      <c r="H286" s="69"/>
      <c r="I286" s="69"/>
      <c r="J286" s="69"/>
      <c r="K286" s="69"/>
      <c r="L286" s="69"/>
      <c r="M286" s="69"/>
      <c r="N286" s="69"/>
      <c r="O286" s="82"/>
      <c r="P286" s="69"/>
      <c r="Q286" s="69"/>
      <c r="R286" s="69"/>
      <c r="S286" s="61" t="s">
        <v>0</v>
      </c>
      <c r="T286" s="13">
        <v>25</v>
      </c>
      <c r="U286" s="61"/>
      <c r="V286" s="42"/>
      <c r="W286" s="2"/>
      <c r="AM286" s="1"/>
      <c r="AN286" s="7"/>
    </row>
    <row r="287" spans="4:40" x14ac:dyDescent="0.15">
      <c r="D287" s="96"/>
      <c r="E287" s="96"/>
      <c r="F287" s="96"/>
      <c r="G287" s="69"/>
      <c r="H287" s="69"/>
      <c r="I287" s="69"/>
      <c r="J287" s="69"/>
      <c r="K287" s="69"/>
      <c r="L287" s="69"/>
      <c r="M287" s="69"/>
      <c r="N287" s="69"/>
      <c r="O287" s="82"/>
      <c r="P287" s="69"/>
      <c r="Q287" s="69"/>
      <c r="R287" s="69"/>
      <c r="S287" s="61" t="s">
        <v>278</v>
      </c>
      <c r="T287" s="13">
        <v>17</v>
      </c>
      <c r="U287" s="61"/>
      <c r="V287" s="42"/>
      <c r="W287" s="2"/>
      <c r="AM287" s="1"/>
      <c r="AN287" s="7"/>
    </row>
    <row r="288" spans="4:40" x14ac:dyDescent="0.15">
      <c r="D288" s="96"/>
      <c r="E288" s="96"/>
      <c r="F288" s="96"/>
      <c r="G288" s="69"/>
      <c r="H288" s="69"/>
      <c r="I288" s="69"/>
      <c r="J288" s="69"/>
      <c r="K288" s="69"/>
      <c r="L288" s="69"/>
      <c r="M288" s="69"/>
      <c r="N288" s="69"/>
      <c r="O288" s="82"/>
      <c r="P288" s="69"/>
      <c r="Q288" s="69"/>
      <c r="R288" s="69"/>
      <c r="S288" s="61" t="s">
        <v>277</v>
      </c>
      <c r="T288" s="13">
        <v>42</v>
      </c>
      <c r="U288" s="61"/>
      <c r="V288" s="42"/>
      <c r="W288" s="2"/>
      <c r="AM288" s="1"/>
      <c r="AN288" s="7"/>
    </row>
    <row r="289" spans="2:40" x14ac:dyDescent="0.15">
      <c r="D289" s="96"/>
      <c r="E289" s="96"/>
      <c r="F289" s="96"/>
      <c r="G289" s="69"/>
      <c r="H289" s="69"/>
      <c r="I289" s="69"/>
      <c r="J289" s="69"/>
      <c r="K289" s="69"/>
      <c r="L289" s="69"/>
      <c r="M289" s="69"/>
      <c r="N289" s="69"/>
      <c r="O289" s="82"/>
      <c r="P289" s="69"/>
      <c r="Q289" s="69"/>
      <c r="R289" s="69"/>
      <c r="T289" s="13"/>
      <c r="U289" s="61"/>
      <c r="V289" s="42"/>
      <c r="W289" s="2"/>
      <c r="AM289" s="1"/>
      <c r="AN289" s="7"/>
    </row>
    <row r="290" spans="2:40" x14ac:dyDescent="0.15">
      <c r="D290" s="96"/>
      <c r="E290" s="96"/>
      <c r="F290" s="96"/>
      <c r="G290" s="69"/>
      <c r="H290" s="69"/>
      <c r="I290" s="69"/>
      <c r="J290" s="69"/>
      <c r="K290" s="69"/>
      <c r="L290" s="69"/>
      <c r="M290" s="69"/>
      <c r="N290" s="69"/>
      <c r="O290" s="82"/>
      <c r="P290" s="69"/>
      <c r="Q290" s="69"/>
      <c r="R290" s="69"/>
      <c r="S290" s="61"/>
      <c r="T290" s="13"/>
      <c r="U290" s="61"/>
      <c r="V290" s="42"/>
      <c r="W290" s="2"/>
      <c r="AM290" s="1"/>
      <c r="AN290" s="7"/>
    </row>
    <row r="291" spans="2:40" x14ac:dyDescent="0.15">
      <c r="D291" s="96"/>
      <c r="E291" s="96"/>
      <c r="F291" s="96"/>
      <c r="G291" s="69"/>
      <c r="H291" s="69"/>
      <c r="I291" s="69"/>
      <c r="J291" s="69"/>
      <c r="K291" s="69"/>
      <c r="L291" s="69"/>
      <c r="M291" s="69"/>
      <c r="N291" s="69"/>
      <c r="O291" s="82"/>
      <c r="P291" s="69"/>
      <c r="Q291" s="69"/>
      <c r="R291" s="69"/>
      <c r="T291" s="13"/>
      <c r="U291" s="61"/>
      <c r="V291" s="42"/>
      <c r="W291" s="2"/>
      <c r="AM291" s="1"/>
      <c r="AN291" s="7"/>
    </row>
    <row r="292" spans="2:40" x14ac:dyDescent="0.15">
      <c r="D292" s="96"/>
      <c r="E292" s="96"/>
      <c r="F292" s="96"/>
      <c r="G292" s="69"/>
      <c r="H292" s="69"/>
      <c r="I292" s="69"/>
      <c r="J292" s="69"/>
      <c r="K292" s="69"/>
      <c r="L292" s="69"/>
      <c r="M292" s="69"/>
      <c r="N292" s="69"/>
      <c r="O292" s="82"/>
      <c r="P292" s="69"/>
      <c r="Q292" s="69"/>
      <c r="R292" s="69"/>
      <c r="S292" s="61"/>
      <c r="T292" s="13"/>
      <c r="U292" s="61"/>
      <c r="V292" s="42"/>
      <c r="W292" s="2"/>
      <c r="AM292" s="1"/>
      <c r="AN292" s="7"/>
    </row>
    <row r="293" spans="2:40" x14ac:dyDescent="0.15">
      <c r="D293" s="96"/>
      <c r="E293" s="96"/>
      <c r="F293" s="96"/>
      <c r="G293" s="69"/>
      <c r="H293" s="69"/>
      <c r="I293" s="69"/>
      <c r="J293" s="69"/>
      <c r="K293" s="69"/>
      <c r="L293" s="69"/>
      <c r="M293" s="69"/>
      <c r="N293" s="69"/>
      <c r="O293" s="82"/>
      <c r="P293" s="69"/>
      <c r="Q293" s="69"/>
      <c r="R293" s="69"/>
      <c r="T293" s="13"/>
      <c r="U293" s="61"/>
      <c r="V293" s="42"/>
      <c r="W293" s="2"/>
      <c r="AM293" s="1"/>
      <c r="AN293" s="7"/>
    </row>
    <row r="294" spans="2:40" x14ac:dyDescent="0.15">
      <c r="D294" s="96"/>
      <c r="E294" s="96"/>
      <c r="F294" s="96"/>
      <c r="G294" s="69"/>
      <c r="H294" s="69"/>
      <c r="I294" s="69"/>
      <c r="J294" s="69"/>
      <c r="K294" s="69"/>
      <c r="L294" s="69"/>
      <c r="M294" s="69"/>
      <c r="N294" s="69"/>
      <c r="O294" s="82"/>
      <c r="P294" s="69"/>
      <c r="Q294" s="69"/>
      <c r="R294" s="69"/>
      <c r="S294" s="61"/>
      <c r="T294" s="13"/>
      <c r="U294" s="61"/>
      <c r="V294" s="42"/>
      <c r="W294" s="2"/>
      <c r="AM294" s="1"/>
      <c r="AN294" s="7"/>
    </row>
    <row r="295" spans="2:40" x14ac:dyDescent="0.15">
      <c r="D295" s="96"/>
      <c r="E295" s="96"/>
      <c r="F295" s="96"/>
      <c r="G295" s="69"/>
      <c r="H295" s="69"/>
      <c r="I295" s="69"/>
      <c r="J295" s="69"/>
      <c r="K295" s="69"/>
      <c r="L295" s="69"/>
      <c r="M295" s="69"/>
      <c r="N295" s="69"/>
      <c r="O295" s="82"/>
      <c r="P295" s="69"/>
      <c r="Q295" s="69"/>
      <c r="R295" s="69"/>
      <c r="S295" s="61"/>
      <c r="T295" s="13"/>
      <c r="U295" s="61"/>
      <c r="V295" s="42"/>
      <c r="W295" s="2"/>
      <c r="AM295" s="1"/>
      <c r="AN295" s="7"/>
    </row>
    <row r="296" spans="2:40" x14ac:dyDescent="0.15">
      <c r="D296" s="96"/>
      <c r="E296" s="96"/>
      <c r="F296" s="96"/>
      <c r="G296" s="69"/>
      <c r="H296" s="69"/>
      <c r="I296" s="69"/>
      <c r="J296" s="69"/>
      <c r="K296" s="69"/>
      <c r="L296" s="69"/>
      <c r="M296" s="69"/>
      <c r="N296" s="69"/>
      <c r="O296" s="82"/>
      <c r="P296" s="69"/>
      <c r="Q296" s="69"/>
      <c r="R296" s="69"/>
      <c r="S296" s="61"/>
      <c r="T296" s="13"/>
      <c r="U296" s="61"/>
      <c r="V296" s="42"/>
      <c r="W296" s="2"/>
      <c r="AM296" s="1"/>
      <c r="AN296" s="7"/>
    </row>
    <row r="297" spans="2:40" x14ac:dyDescent="0.15">
      <c r="D297" s="96"/>
      <c r="E297" s="96"/>
      <c r="F297" s="96"/>
      <c r="G297" s="69"/>
      <c r="H297" s="69"/>
      <c r="I297" s="69"/>
      <c r="J297" s="69"/>
      <c r="K297" s="69"/>
      <c r="L297" s="69"/>
      <c r="M297" s="69"/>
      <c r="N297" s="69"/>
      <c r="O297" s="82"/>
      <c r="P297" s="69"/>
      <c r="Q297" s="69"/>
      <c r="R297" s="69"/>
      <c r="S297" s="61"/>
      <c r="T297" s="13"/>
      <c r="U297" s="61"/>
      <c r="V297" s="42"/>
      <c r="W297" s="2"/>
      <c r="AM297" s="1"/>
      <c r="AN297" s="7"/>
    </row>
    <row r="298" spans="2:40" x14ac:dyDescent="0.15">
      <c r="D298" s="96"/>
      <c r="E298" s="96"/>
      <c r="F298" s="96"/>
      <c r="G298" s="69"/>
      <c r="H298" s="69"/>
      <c r="I298" s="69"/>
      <c r="J298" s="69"/>
      <c r="K298" s="69"/>
      <c r="L298" s="69"/>
      <c r="M298" s="69"/>
      <c r="N298" s="69"/>
      <c r="O298" s="82"/>
      <c r="P298" s="69"/>
      <c r="Q298" s="69"/>
      <c r="R298" s="69"/>
      <c r="S298" s="61"/>
      <c r="T298" s="13"/>
      <c r="U298" s="61"/>
      <c r="V298" s="42"/>
      <c r="W298" s="2"/>
      <c r="AM298" s="1"/>
      <c r="AN298" s="7"/>
    </row>
    <row r="299" spans="2:40" x14ac:dyDescent="0.15">
      <c r="D299" s="96"/>
      <c r="E299" s="96"/>
      <c r="F299" s="96"/>
      <c r="G299" s="69"/>
      <c r="H299" s="69"/>
      <c r="I299" s="69"/>
      <c r="J299" s="69"/>
      <c r="K299" s="69"/>
      <c r="L299" s="69"/>
      <c r="M299" s="69"/>
      <c r="N299" s="69"/>
      <c r="O299" s="82"/>
      <c r="P299" s="69"/>
      <c r="Q299" s="69"/>
      <c r="R299" s="69"/>
      <c r="S299" s="61"/>
      <c r="T299" s="13"/>
      <c r="U299" s="61"/>
      <c r="V299" s="42"/>
      <c r="W299" s="2"/>
      <c r="AM299" s="1"/>
      <c r="AN299" s="7"/>
    </row>
    <row r="300" spans="2:40" x14ac:dyDescent="0.15">
      <c r="D300" s="96"/>
      <c r="E300" s="96"/>
      <c r="F300" s="96"/>
      <c r="G300" s="69"/>
      <c r="H300" s="69"/>
      <c r="I300" s="69"/>
      <c r="J300" s="69"/>
      <c r="K300" s="69"/>
      <c r="L300" s="69"/>
      <c r="M300" s="69"/>
      <c r="N300" s="69"/>
      <c r="O300" s="82"/>
      <c r="P300" s="69"/>
      <c r="Q300" s="69"/>
      <c r="R300" s="69"/>
      <c r="S300" s="61"/>
      <c r="T300" s="13"/>
      <c r="U300" s="61"/>
      <c r="V300" s="42"/>
      <c r="W300" s="2"/>
      <c r="AM300" s="1"/>
      <c r="AN300" s="7"/>
    </row>
    <row r="301" spans="2:40" x14ac:dyDescent="0.15">
      <c r="D301" s="96"/>
      <c r="E301" s="96"/>
      <c r="F301" s="96"/>
      <c r="G301" s="69"/>
      <c r="H301" s="69"/>
      <c r="I301" s="69"/>
      <c r="J301" s="69"/>
      <c r="K301" s="69"/>
      <c r="L301" s="69"/>
      <c r="M301" s="69"/>
      <c r="N301" s="69"/>
      <c r="O301" s="82"/>
      <c r="P301" s="69"/>
      <c r="Q301" s="69"/>
      <c r="R301" s="69"/>
      <c r="S301" s="61"/>
      <c r="T301" s="13"/>
      <c r="U301" s="61"/>
      <c r="V301" s="42"/>
      <c r="W301" s="2"/>
      <c r="AM301" s="1"/>
      <c r="AN301" s="7"/>
    </row>
    <row r="302" spans="2:40" x14ac:dyDescent="0.15">
      <c r="D302" s="96"/>
      <c r="E302" s="96"/>
      <c r="F302" s="96"/>
      <c r="G302" s="69"/>
      <c r="H302" s="69"/>
      <c r="I302" s="69"/>
      <c r="J302" s="69"/>
      <c r="K302" s="69"/>
      <c r="L302" s="69"/>
      <c r="M302" s="69"/>
      <c r="N302" s="69"/>
      <c r="O302" s="82"/>
      <c r="P302" s="69"/>
      <c r="Q302" s="69"/>
      <c r="R302" s="69"/>
      <c r="S302" s="61"/>
      <c r="T302" s="13"/>
      <c r="U302" s="61"/>
      <c r="V302" s="42"/>
      <c r="W302" s="2"/>
      <c r="AM302" s="1"/>
      <c r="AN302" s="7"/>
    </row>
    <row r="303" spans="2:40" x14ac:dyDescent="0.15">
      <c r="D303" s="96"/>
      <c r="E303" s="96"/>
      <c r="F303" s="96"/>
      <c r="G303" s="69"/>
      <c r="H303" s="69"/>
      <c r="I303" s="69"/>
      <c r="J303" s="69"/>
      <c r="K303" s="69"/>
      <c r="L303" s="69"/>
      <c r="M303" s="69"/>
      <c r="N303" s="69"/>
      <c r="O303" s="82"/>
      <c r="P303" s="69"/>
      <c r="Q303" s="69"/>
      <c r="R303" s="69"/>
      <c r="S303" s="61"/>
      <c r="T303" s="13"/>
      <c r="U303" s="61"/>
      <c r="V303" s="42"/>
      <c r="W303" s="2"/>
      <c r="AM303" s="1"/>
      <c r="AN303" s="7"/>
    </row>
    <row r="304" spans="2:40" ht="14.25" thickBot="1" x14ac:dyDescent="0.2">
      <c r="B304" s="3" t="s">
        <v>411</v>
      </c>
      <c r="D304" s="96"/>
      <c r="E304" s="96"/>
      <c r="F304" s="96"/>
      <c r="G304" s="69"/>
      <c r="H304" s="69"/>
      <c r="I304" s="69"/>
      <c r="J304" s="69"/>
      <c r="K304" s="69"/>
      <c r="L304" s="69"/>
      <c r="M304" s="69"/>
      <c r="N304" s="69"/>
      <c r="O304" s="82"/>
      <c r="P304" s="69"/>
      <c r="Q304" s="69"/>
      <c r="R304" s="69"/>
      <c r="S304" s="61"/>
      <c r="T304" s="13"/>
      <c r="U304" s="61"/>
      <c r="V304" s="42"/>
      <c r="W304" s="2"/>
      <c r="AM304" s="1"/>
      <c r="AN304" s="7"/>
    </row>
    <row r="305" spans="2:40" ht="12.95" customHeight="1" x14ac:dyDescent="0.15">
      <c r="D305" s="83"/>
      <c r="E305" s="84"/>
      <c r="F305" s="435" t="s">
        <v>248</v>
      </c>
      <c r="G305" s="452"/>
      <c r="H305" s="452"/>
      <c r="I305" s="453"/>
      <c r="J305" s="12"/>
      <c r="M305" s="1"/>
      <c r="N305" s="1"/>
      <c r="O305" s="1"/>
      <c r="P305" s="1"/>
      <c r="Q305" s="1"/>
      <c r="R305" s="1"/>
      <c r="AE305" s="7"/>
      <c r="AM305" s="1"/>
    </row>
    <row r="306" spans="2:40" ht="12.95" customHeight="1" x14ac:dyDescent="0.15">
      <c r="D306" s="85"/>
      <c r="E306" s="86"/>
      <c r="F306" s="14"/>
      <c r="G306" s="15" t="s">
        <v>12</v>
      </c>
      <c r="H306" s="15" t="s">
        <v>13</v>
      </c>
      <c r="I306" s="48" t="s">
        <v>14</v>
      </c>
      <c r="J306" s="19"/>
      <c r="M306" s="1"/>
      <c r="N306" s="1"/>
      <c r="O306" s="1"/>
      <c r="P306" s="1"/>
      <c r="Q306" s="1"/>
      <c r="R306" s="1"/>
      <c r="AE306" s="7"/>
      <c r="AM306" s="1"/>
    </row>
    <row r="307" spans="2:40" ht="12.95" customHeight="1" x14ac:dyDescent="0.15">
      <c r="D307" s="454" t="s">
        <v>384</v>
      </c>
      <c r="E307" s="364"/>
      <c r="F307" s="27">
        <f>G307+H307+I307</f>
        <v>319</v>
      </c>
      <c r="G307" s="28">
        <v>65</v>
      </c>
      <c r="H307" s="28">
        <v>83</v>
      </c>
      <c r="I307" s="29">
        <v>171</v>
      </c>
      <c r="M307" s="1"/>
      <c r="N307" s="1"/>
      <c r="O307" s="1"/>
      <c r="P307" s="1"/>
      <c r="Q307" s="1"/>
      <c r="R307" s="1"/>
      <c r="S307" s="1" t="s">
        <v>384</v>
      </c>
      <c r="T307" s="6">
        <v>462</v>
      </c>
      <c r="AE307" s="7"/>
      <c r="AM307" s="1"/>
    </row>
    <row r="308" spans="2:40" ht="12.95" customHeight="1" x14ac:dyDescent="0.15">
      <c r="D308" s="333"/>
      <c r="E308" s="365"/>
      <c r="F308" s="49">
        <f>ROUND(F307/(F$307+F$309+F$311),3)</f>
        <v>0.46200000000000002</v>
      </c>
      <c r="G308" s="50">
        <f>ROUND(G307/(G$307+G$309+G$311),3)-0.001</f>
        <v>0.86599999999999999</v>
      </c>
      <c r="H308" s="50">
        <f t="shared" ref="H308" si="268">ROUND(H307/(H$307+H$309+H$311),3)</f>
        <v>0.38400000000000001</v>
      </c>
      <c r="I308" s="51">
        <f>ROUND(I307/(I$307+I$309+I$311),3)-0.001</f>
        <v>0.42699999999999999</v>
      </c>
      <c r="J308" s="47"/>
      <c r="M308" s="1"/>
      <c r="N308" s="1"/>
      <c r="O308" s="1"/>
      <c r="P308" s="1"/>
      <c r="Q308" s="1"/>
      <c r="R308" s="1"/>
      <c r="S308" s="1" t="s">
        <v>385</v>
      </c>
      <c r="T308" s="6">
        <v>472</v>
      </c>
      <c r="AE308" s="7"/>
      <c r="AM308" s="1"/>
    </row>
    <row r="309" spans="2:40" ht="12.95" customHeight="1" x14ac:dyDescent="0.15">
      <c r="D309" s="454" t="s">
        <v>453</v>
      </c>
      <c r="E309" s="364"/>
      <c r="F309" s="27">
        <f>G309+H309+I309</f>
        <v>326</v>
      </c>
      <c r="G309" s="28">
        <v>8</v>
      </c>
      <c r="H309" s="28">
        <v>111</v>
      </c>
      <c r="I309" s="29">
        <v>207</v>
      </c>
      <c r="M309" s="1"/>
      <c r="N309" s="1"/>
      <c r="O309" s="1"/>
      <c r="P309" s="1"/>
      <c r="Q309" s="1"/>
      <c r="R309" s="1"/>
      <c r="S309" s="1" t="s">
        <v>277</v>
      </c>
      <c r="T309" s="6">
        <v>66</v>
      </c>
      <c r="AE309" s="7"/>
      <c r="AM309" s="1"/>
    </row>
    <row r="310" spans="2:40" ht="12.95" customHeight="1" x14ac:dyDescent="0.15">
      <c r="D310" s="333"/>
      <c r="E310" s="365"/>
      <c r="F310" s="49">
        <f>ROUND(F309/(F$307+F$309+F$311),3)</f>
        <v>0.47199999999999998</v>
      </c>
      <c r="G310" s="50">
        <f t="shared" ref="G310" si="269">ROUND(G309/(G$307+G$309+G$311),3)</f>
        <v>0.107</v>
      </c>
      <c r="H310" s="50">
        <f t="shared" ref="H310" si="270">ROUND(H309/(H$307+H$309+H$311),3)</f>
        <v>0.51400000000000001</v>
      </c>
      <c r="I310" s="51">
        <f t="shared" ref="I310" si="271">ROUND(I309/(I$307+I$309+I$311),3)</f>
        <v>0.51800000000000002</v>
      </c>
      <c r="J310" s="47"/>
      <c r="M310" s="1"/>
      <c r="N310" s="1"/>
      <c r="O310" s="1"/>
      <c r="P310" s="1"/>
      <c r="Q310" s="1"/>
      <c r="R310" s="1"/>
      <c r="AE310" s="7"/>
      <c r="AM310" s="1"/>
    </row>
    <row r="311" spans="2:40" ht="12.95" customHeight="1" x14ac:dyDescent="0.15">
      <c r="D311" s="331" t="s">
        <v>277</v>
      </c>
      <c r="E311" s="364"/>
      <c r="F311" s="27">
        <f>G311+H311+I311</f>
        <v>46</v>
      </c>
      <c r="G311" s="28">
        <v>2</v>
      </c>
      <c r="H311" s="28">
        <v>22</v>
      </c>
      <c r="I311" s="29">
        <v>22</v>
      </c>
      <c r="M311" s="1"/>
      <c r="N311" s="1"/>
      <c r="O311" s="1"/>
      <c r="P311" s="1"/>
      <c r="Q311" s="1"/>
      <c r="R311" s="1"/>
      <c r="AE311" s="7"/>
      <c r="AM311" s="1"/>
    </row>
    <row r="312" spans="2:40" ht="12.95" customHeight="1" x14ac:dyDescent="0.15">
      <c r="D312" s="333"/>
      <c r="E312" s="365"/>
      <c r="F312" s="49">
        <f>ROUND(F311/(F$307+F$309+F$311),3)-0.001</f>
        <v>6.6000000000000003E-2</v>
      </c>
      <c r="G312" s="50">
        <f t="shared" ref="G312" si="272">ROUND(G311/(G$307+G$309+G$311),3)</f>
        <v>2.7E-2</v>
      </c>
      <c r="H312" s="50">
        <f t="shared" ref="H312" si="273">ROUND(H311/(H$307+H$309+H$311),3)</f>
        <v>0.10199999999999999</v>
      </c>
      <c r="I312" s="51">
        <f t="shared" ref="I312" si="274">ROUND(I311/(I$307+I$309+I$311),3)</f>
        <v>5.5E-2</v>
      </c>
      <c r="J312" s="47"/>
      <c r="M312" s="1"/>
      <c r="N312" s="1"/>
      <c r="O312" s="1"/>
      <c r="P312" s="1"/>
      <c r="Q312" s="1"/>
      <c r="R312" s="1"/>
      <c r="AE312" s="7"/>
      <c r="AM312" s="1"/>
    </row>
    <row r="313" spans="2:40" ht="12.95" customHeight="1" x14ac:dyDescent="0.15">
      <c r="D313" s="370" t="s">
        <v>21</v>
      </c>
      <c r="E313" s="371"/>
      <c r="F313" s="27">
        <f>F307+F309+F311</f>
        <v>691</v>
      </c>
      <c r="G313" s="28">
        <f t="shared" ref="G313:I313" si="275">G307+G309+G311</f>
        <v>75</v>
      </c>
      <c r="H313" s="28">
        <f t="shared" si="275"/>
        <v>216</v>
      </c>
      <c r="I313" s="29">
        <f t="shared" si="275"/>
        <v>400</v>
      </c>
      <c r="M313" s="1"/>
      <c r="N313" s="1"/>
      <c r="O313" s="1"/>
      <c r="P313" s="1"/>
      <c r="Q313" s="1"/>
      <c r="R313" s="1"/>
      <c r="AE313" s="7"/>
      <c r="AM313" s="1"/>
    </row>
    <row r="314" spans="2:40" ht="13.5" customHeight="1" thickBot="1" x14ac:dyDescent="0.2">
      <c r="D314" s="370"/>
      <c r="E314" s="371"/>
      <c r="F314" s="57">
        <f>F308+F310+F312</f>
        <v>1</v>
      </c>
      <c r="G314" s="58">
        <f t="shared" ref="G314:I314" si="276">G308+G310+G312</f>
        <v>1</v>
      </c>
      <c r="H314" s="58">
        <f t="shared" si="276"/>
        <v>1</v>
      </c>
      <c r="I314" s="59">
        <f t="shared" si="276"/>
        <v>1</v>
      </c>
      <c r="J314" s="61"/>
      <c r="M314" s="1"/>
      <c r="N314" s="1"/>
      <c r="O314" s="1"/>
      <c r="P314" s="1"/>
      <c r="Q314" s="1"/>
      <c r="R314" s="1"/>
      <c r="AE314" s="7"/>
      <c r="AM314" s="1"/>
    </row>
    <row r="315" spans="2:40" x14ac:dyDescent="0.15">
      <c r="D315" s="96"/>
      <c r="E315" s="96"/>
      <c r="F315" s="96"/>
      <c r="G315" s="69"/>
      <c r="H315" s="69"/>
      <c r="I315" s="69"/>
      <c r="J315" s="69"/>
      <c r="K315" s="69"/>
      <c r="L315" s="69"/>
      <c r="M315" s="69"/>
      <c r="N315" s="69"/>
      <c r="O315" s="82"/>
      <c r="P315" s="69"/>
      <c r="Q315" s="69"/>
      <c r="R315" s="69"/>
      <c r="S315" s="61"/>
      <c r="T315" s="13"/>
      <c r="U315" s="61"/>
      <c r="V315" s="42"/>
      <c r="W315" s="2"/>
      <c r="AM315" s="1"/>
      <c r="AN315" s="7"/>
    </row>
    <row r="316" spans="2:40" x14ac:dyDescent="0.15">
      <c r="D316" s="96"/>
      <c r="E316" s="96"/>
      <c r="F316" s="96"/>
      <c r="G316" s="69"/>
      <c r="H316" s="69"/>
      <c r="I316" s="69"/>
      <c r="J316" s="69"/>
      <c r="K316" s="69"/>
      <c r="L316" s="69"/>
      <c r="M316" s="69"/>
      <c r="N316" s="69"/>
      <c r="O316" s="82"/>
      <c r="P316" s="69"/>
      <c r="Q316" s="69"/>
      <c r="R316" s="69"/>
      <c r="S316" s="61"/>
      <c r="T316" s="13"/>
      <c r="U316" s="61"/>
      <c r="V316" s="42"/>
      <c r="W316" s="2"/>
      <c r="AM316" s="1"/>
      <c r="AN316" s="7"/>
    </row>
    <row r="317" spans="2:40" x14ac:dyDescent="0.15">
      <c r="D317" s="96"/>
      <c r="E317" s="96"/>
      <c r="F317" s="96"/>
      <c r="G317" s="69"/>
      <c r="H317" s="69"/>
      <c r="I317" s="69"/>
      <c r="J317" s="69"/>
      <c r="K317" s="69"/>
      <c r="L317" s="69"/>
      <c r="M317" s="69"/>
      <c r="N317" s="69"/>
      <c r="O317" s="82"/>
      <c r="P317" s="69"/>
      <c r="Q317" s="69"/>
      <c r="R317" s="69"/>
      <c r="S317" s="61"/>
      <c r="T317" s="13"/>
      <c r="U317" s="61"/>
      <c r="V317" s="42"/>
      <c r="W317" s="2"/>
      <c r="AM317" s="1"/>
      <c r="AN317" s="7"/>
    </row>
    <row r="318" spans="2:40" x14ac:dyDescent="0.15">
      <c r="D318" s="96"/>
      <c r="E318" s="96"/>
      <c r="F318" s="96"/>
      <c r="G318" s="69"/>
      <c r="H318" s="69"/>
      <c r="I318" s="69"/>
      <c r="J318" s="69"/>
      <c r="K318" s="69"/>
      <c r="L318" s="69"/>
      <c r="M318" s="69"/>
      <c r="N318" s="69"/>
      <c r="O318" s="82"/>
      <c r="P318" s="69"/>
      <c r="Q318" s="69"/>
      <c r="R318" s="69"/>
      <c r="S318" s="61"/>
      <c r="T318" s="13"/>
      <c r="U318" s="61"/>
      <c r="V318" s="42"/>
      <c r="W318" s="2"/>
      <c r="AM318" s="1"/>
      <c r="AN318" s="7"/>
    </row>
    <row r="319" spans="2:40" ht="14.25" thickBot="1" x14ac:dyDescent="0.2">
      <c r="B319" s="3" t="s">
        <v>279</v>
      </c>
      <c r="K319" s="5"/>
      <c r="O319" s="5"/>
    </row>
    <row r="320" spans="2:40" ht="12.95" customHeight="1" x14ac:dyDescent="0.15">
      <c r="D320" s="335"/>
      <c r="E320" s="339"/>
      <c r="F320" s="435" t="s">
        <v>281</v>
      </c>
      <c r="G320" s="452"/>
      <c r="H320" s="452"/>
      <c r="I320" s="453"/>
      <c r="J320" s="339" t="s">
        <v>280</v>
      </c>
      <c r="K320" s="421"/>
      <c r="L320" s="421"/>
      <c r="M320" s="422"/>
      <c r="N320" s="339" t="s">
        <v>11</v>
      </c>
      <c r="O320" s="421"/>
      <c r="P320" s="421"/>
      <c r="Q320" s="422"/>
      <c r="R320" s="12"/>
      <c r="S320" s="2"/>
      <c r="T320" s="13"/>
      <c r="U320" s="2"/>
      <c r="V320" s="2"/>
    </row>
    <row r="321" spans="4:40" ht="12.95" customHeight="1" x14ac:dyDescent="0.15">
      <c r="D321" s="337"/>
      <c r="E321" s="340"/>
      <c r="F321" s="14"/>
      <c r="G321" s="15" t="s">
        <v>12</v>
      </c>
      <c r="H321" s="15" t="s">
        <v>13</v>
      </c>
      <c r="I321" s="48" t="s">
        <v>14</v>
      </c>
      <c r="J321" s="18"/>
      <c r="K321" s="15" t="s">
        <v>12</v>
      </c>
      <c r="L321" s="15" t="s">
        <v>13</v>
      </c>
      <c r="M321" s="15" t="s">
        <v>14</v>
      </c>
      <c r="N321" s="18"/>
      <c r="O321" s="15" t="s">
        <v>12</v>
      </c>
      <c r="P321" s="15" t="s">
        <v>13</v>
      </c>
      <c r="Q321" s="15" t="s">
        <v>14</v>
      </c>
      <c r="R321" s="19"/>
      <c r="S321" s="2"/>
      <c r="T321" s="13"/>
      <c r="U321" s="2"/>
      <c r="V321" s="2"/>
    </row>
    <row r="322" spans="4:40" ht="12.95" customHeight="1" x14ac:dyDescent="0.15">
      <c r="D322" s="331" t="s">
        <v>405</v>
      </c>
      <c r="E322" s="364"/>
      <c r="F322" s="27">
        <f>G322+H322+I322</f>
        <v>45</v>
      </c>
      <c r="G322" s="28">
        <v>3</v>
      </c>
      <c r="H322" s="28">
        <v>15</v>
      </c>
      <c r="I322" s="29">
        <v>27</v>
      </c>
      <c r="J322" s="30">
        <f>K322+L322+M322</f>
        <v>42</v>
      </c>
      <c r="K322" s="28">
        <v>6</v>
      </c>
      <c r="L322" s="28">
        <v>10</v>
      </c>
      <c r="M322" s="28">
        <v>26</v>
      </c>
      <c r="N322" s="31">
        <v>42</v>
      </c>
      <c r="O322" s="28">
        <v>5</v>
      </c>
      <c r="P322" s="28">
        <v>15</v>
      </c>
      <c r="Q322" s="28">
        <f>N322-O322-P322</f>
        <v>22</v>
      </c>
      <c r="S322" s="2"/>
      <c r="T322" s="13"/>
      <c r="U322" s="2"/>
      <c r="V322" s="2"/>
    </row>
    <row r="323" spans="4:40" ht="12.95" customHeight="1" x14ac:dyDescent="0.15">
      <c r="D323" s="333"/>
      <c r="E323" s="365"/>
      <c r="F323" s="49">
        <f>ROUND(F322/(F$322+F$324+F$326+F$328),3)</f>
        <v>6.5000000000000002E-2</v>
      </c>
      <c r="G323" s="50">
        <f t="shared" ref="G323:I323" si="277">ROUND(G322/(G$322+G$324+G$326+G$328),3)</f>
        <v>4.2999999999999997E-2</v>
      </c>
      <c r="H323" s="50">
        <f t="shared" si="277"/>
        <v>7.0000000000000007E-2</v>
      </c>
      <c r="I323" s="51">
        <f t="shared" si="277"/>
        <v>6.6000000000000003E-2</v>
      </c>
      <c r="J323" s="52">
        <f t="shared" ref="J323:Q323" si="278">ROUND(J322/(J$322+J$324+J$326+J$328+J$330),3)</f>
        <v>5.2999999999999999E-2</v>
      </c>
      <c r="K323" s="50">
        <f t="shared" si="278"/>
        <v>9.0999999999999998E-2</v>
      </c>
      <c r="L323" s="50">
        <f t="shared" si="278"/>
        <v>3.9E-2</v>
      </c>
      <c r="M323" s="50">
        <f t="shared" si="278"/>
        <v>5.6000000000000001E-2</v>
      </c>
      <c r="N323" s="52">
        <f t="shared" si="278"/>
        <v>5.5E-2</v>
      </c>
      <c r="O323" s="50">
        <f t="shared" si="278"/>
        <v>7.5999999999999998E-2</v>
      </c>
      <c r="P323" s="50">
        <f t="shared" si="278"/>
        <v>5.7000000000000002E-2</v>
      </c>
      <c r="Q323" s="50">
        <f t="shared" si="278"/>
        <v>5.0999999999999997E-2</v>
      </c>
      <c r="R323" s="47"/>
      <c r="S323" s="2"/>
      <c r="T323" s="13"/>
      <c r="U323" s="2"/>
      <c r="V323" s="2"/>
    </row>
    <row r="324" spans="4:40" ht="12.95" customHeight="1" x14ac:dyDescent="0.15">
      <c r="D324" s="331" t="s">
        <v>406</v>
      </c>
      <c r="E324" s="364"/>
      <c r="F324" s="27">
        <f>G324+H324+I324</f>
        <v>347</v>
      </c>
      <c r="G324" s="28">
        <v>41</v>
      </c>
      <c r="H324" s="28">
        <v>109</v>
      </c>
      <c r="I324" s="29">
        <v>197</v>
      </c>
      <c r="J324" s="30">
        <f>K324+L324+M324</f>
        <v>375</v>
      </c>
      <c r="K324" s="28">
        <v>44</v>
      </c>
      <c r="L324" s="28">
        <v>135</v>
      </c>
      <c r="M324" s="28">
        <v>196</v>
      </c>
      <c r="N324" s="31">
        <v>342</v>
      </c>
      <c r="O324" s="28">
        <v>42</v>
      </c>
      <c r="P324" s="28">
        <v>113</v>
      </c>
      <c r="Q324" s="28">
        <f>N324-O324-P324</f>
        <v>187</v>
      </c>
      <c r="S324" s="2"/>
      <c r="T324" s="13"/>
      <c r="U324" s="2"/>
      <c r="V324" s="2"/>
    </row>
    <row r="325" spans="4:40" ht="12.95" customHeight="1" x14ac:dyDescent="0.15">
      <c r="D325" s="333"/>
      <c r="E325" s="365"/>
      <c r="F325" s="49">
        <f>ROUND(F324/(F$322+F$324+F$326+F$328),3)</f>
        <v>0.5</v>
      </c>
      <c r="G325" s="50">
        <f t="shared" ref="G325" si="279">ROUND(G324/(G$322+G$324+G$326+G$328),3)</f>
        <v>0.58599999999999997</v>
      </c>
      <c r="H325" s="50">
        <f t="shared" ref="H325" si="280">ROUND(H324/(H$322+H$324+H$326+H$328),3)</f>
        <v>0.51200000000000001</v>
      </c>
      <c r="I325" s="51">
        <f t="shared" ref="I325" si="281">ROUND(I324/(I$322+I$324+I$326+I$328),3)</f>
        <v>0.47899999999999998</v>
      </c>
      <c r="J325" s="52">
        <f>ROUND(J324/(J$322+J$324+J$326+J$328+J$330),3)</f>
        <v>0.47599999999999998</v>
      </c>
      <c r="K325" s="50">
        <f>ROUND(K324/(K$322+K$324+K$326+K$328+K$330),3)</f>
        <v>0.66700000000000004</v>
      </c>
      <c r="L325" s="50">
        <f>ROUND(L324/(L$322+L$324+L$326+L$328+L$330),3)</f>
        <v>0.52700000000000002</v>
      </c>
      <c r="M325" s="50">
        <f>ROUND(M324/(M$322+M$324+M$326+M$328+M$330),3)-0.001</f>
        <v>0.42099999999999999</v>
      </c>
      <c r="N325" s="52">
        <f>ROUND(N324/(N$322+N$324+N$326+N$328+N$330),3)</f>
        <v>0.45200000000000001</v>
      </c>
      <c r="O325" s="50">
        <f>ROUND(O324/(O$322+O$324+O$326+O$328+O$330),3)</f>
        <v>0.63600000000000001</v>
      </c>
      <c r="P325" s="50">
        <f>ROUND(P324/(P$322+P$324+P$326+P$328+P$330),3)</f>
        <v>0.43</v>
      </c>
      <c r="Q325" s="50">
        <f>ROUND(Q324/(Q$322+Q$324+Q$326+Q$328+Q$330),3)</f>
        <v>0.437</v>
      </c>
      <c r="R325" s="47"/>
      <c r="S325" s="2"/>
      <c r="T325" s="13"/>
      <c r="U325" s="2"/>
      <c r="V325" s="2"/>
    </row>
    <row r="326" spans="4:40" ht="12.95" customHeight="1" x14ac:dyDescent="0.15">
      <c r="D326" s="331" t="s">
        <v>407</v>
      </c>
      <c r="E326" s="364"/>
      <c r="F326" s="27">
        <f>G326+H326+I326</f>
        <v>247</v>
      </c>
      <c r="G326" s="28">
        <v>19</v>
      </c>
      <c r="H326" s="28">
        <v>78</v>
      </c>
      <c r="I326" s="29">
        <v>150</v>
      </c>
      <c r="J326" s="30">
        <f>K326+L326+M326</f>
        <v>257</v>
      </c>
      <c r="K326" s="28">
        <v>8</v>
      </c>
      <c r="L326" s="28">
        <v>77</v>
      </c>
      <c r="M326" s="28">
        <v>172</v>
      </c>
      <c r="N326" s="31">
        <v>244</v>
      </c>
      <c r="O326" s="28">
        <v>11</v>
      </c>
      <c r="P326" s="28">
        <v>89</v>
      </c>
      <c r="Q326" s="28">
        <f>N326-O326-P326</f>
        <v>144</v>
      </c>
      <c r="S326" s="2"/>
      <c r="T326" s="13"/>
      <c r="U326" s="2"/>
      <c r="V326" s="2"/>
    </row>
    <row r="327" spans="4:40" ht="12.95" customHeight="1" x14ac:dyDescent="0.15">
      <c r="D327" s="333"/>
      <c r="E327" s="365"/>
      <c r="F327" s="49">
        <f>ROUND(F326/(F$322+F$324+F$326+F$328),3)</f>
        <v>0.35599999999999998</v>
      </c>
      <c r="G327" s="50">
        <f t="shared" ref="G327" si="282">ROUND(G326/(G$322+G$324+G$326+G$328),3)</f>
        <v>0.27100000000000002</v>
      </c>
      <c r="H327" s="50">
        <f t="shared" ref="H327" si="283">ROUND(H326/(H$322+H$324+H$326+H$328),3)</f>
        <v>0.36599999999999999</v>
      </c>
      <c r="I327" s="51">
        <f t="shared" ref="I327" si="284">ROUND(I326/(I$322+I$324+I$326+I$328),3)</f>
        <v>0.36499999999999999</v>
      </c>
      <c r="J327" s="52">
        <f t="shared" ref="J327:Q327" si="285">ROUND(J326/(J$322+J$324+J$326+J$328+J$330),3)</f>
        <v>0.32700000000000001</v>
      </c>
      <c r="K327" s="50">
        <f t="shared" si="285"/>
        <v>0.121</v>
      </c>
      <c r="L327" s="50">
        <f t="shared" si="285"/>
        <v>0.30099999999999999</v>
      </c>
      <c r="M327" s="50">
        <f t="shared" si="285"/>
        <v>0.37</v>
      </c>
      <c r="N327" s="52">
        <f t="shared" si="285"/>
        <v>0.32200000000000001</v>
      </c>
      <c r="O327" s="50">
        <f t="shared" si="285"/>
        <v>0.16700000000000001</v>
      </c>
      <c r="P327" s="50">
        <f t="shared" si="285"/>
        <v>0.33800000000000002</v>
      </c>
      <c r="Q327" s="50">
        <f t="shared" si="285"/>
        <v>0.33600000000000002</v>
      </c>
      <c r="R327" s="47"/>
      <c r="S327" s="2"/>
      <c r="T327" s="13"/>
      <c r="U327" s="2"/>
      <c r="V327" s="2"/>
    </row>
    <row r="328" spans="4:40" ht="12.95" customHeight="1" x14ac:dyDescent="0.15">
      <c r="D328" s="331" t="s">
        <v>408</v>
      </c>
      <c r="E328" s="364"/>
      <c r="F328" s="27">
        <f>G328+H328+I328</f>
        <v>55</v>
      </c>
      <c r="G328" s="28">
        <v>7</v>
      </c>
      <c r="H328" s="28">
        <v>11</v>
      </c>
      <c r="I328" s="29">
        <v>37</v>
      </c>
      <c r="J328" s="30">
        <f>K328+L328+M328</f>
        <v>62</v>
      </c>
      <c r="K328" s="28">
        <v>2</v>
      </c>
      <c r="L328" s="28">
        <v>21</v>
      </c>
      <c r="M328" s="28">
        <v>39</v>
      </c>
      <c r="N328" s="31">
        <v>53</v>
      </c>
      <c r="O328" s="28">
        <v>2</v>
      </c>
      <c r="P328" s="28">
        <v>17</v>
      </c>
      <c r="Q328" s="28">
        <f>N328-O328-P328</f>
        <v>34</v>
      </c>
      <c r="S328" s="2"/>
      <c r="T328" s="13"/>
      <c r="U328" s="2"/>
      <c r="V328" s="2"/>
    </row>
    <row r="329" spans="4:40" ht="12.95" customHeight="1" x14ac:dyDescent="0.15">
      <c r="D329" s="333"/>
      <c r="E329" s="365"/>
      <c r="F329" s="49">
        <f>ROUND(F328/(F$322+F$324+F$326+F$328),3)</f>
        <v>7.9000000000000001E-2</v>
      </c>
      <c r="G329" s="50">
        <f t="shared" ref="G329" si="286">ROUND(G328/(G$322+G$324+G$326+G$328),3)</f>
        <v>0.1</v>
      </c>
      <c r="H329" s="50">
        <f t="shared" ref="H329" si="287">ROUND(H328/(H$322+H$324+H$326+H$328),3)</f>
        <v>5.1999999999999998E-2</v>
      </c>
      <c r="I329" s="51">
        <f t="shared" ref="I329" si="288">ROUND(I328/(I$322+I$324+I$326+I$328),3)</f>
        <v>0.09</v>
      </c>
      <c r="J329" s="52">
        <f t="shared" ref="J329:Q329" si="289">ROUND(J328/(J$322+J$324+J$326+J$328+J$330),3)</f>
        <v>7.9000000000000001E-2</v>
      </c>
      <c r="K329" s="50">
        <f t="shared" si="289"/>
        <v>0.03</v>
      </c>
      <c r="L329" s="50">
        <f t="shared" si="289"/>
        <v>8.2000000000000003E-2</v>
      </c>
      <c r="M329" s="50">
        <f t="shared" si="289"/>
        <v>8.4000000000000005E-2</v>
      </c>
      <c r="N329" s="52">
        <f t="shared" si="289"/>
        <v>7.0000000000000007E-2</v>
      </c>
      <c r="O329" s="50">
        <f t="shared" si="289"/>
        <v>0.03</v>
      </c>
      <c r="P329" s="50">
        <f t="shared" si="289"/>
        <v>6.5000000000000002E-2</v>
      </c>
      <c r="Q329" s="50">
        <f t="shared" si="289"/>
        <v>7.9000000000000001E-2</v>
      </c>
      <c r="R329" s="47"/>
      <c r="S329" s="2"/>
      <c r="T329" s="13"/>
      <c r="U329" s="2"/>
      <c r="V329" s="2"/>
    </row>
    <row r="330" spans="4:40" ht="12.95" customHeight="1" x14ac:dyDescent="0.15">
      <c r="D330" s="331" t="s">
        <v>20</v>
      </c>
      <c r="E330" s="364"/>
      <c r="F330" s="319" t="s">
        <v>7</v>
      </c>
      <c r="G330" s="321" t="s">
        <v>7</v>
      </c>
      <c r="H330" s="321" t="s">
        <v>7</v>
      </c>
      <c r="I330" s="317" t="s">
        <v>7</v>
      </c>
      <c r="J330" s="30">
        <f>K330+L330+M330</f>
        <v>51</v>
      </c>
      <c r="K330" s="28">
        <v>6</v>
      </c>
      <c r="L330" s="28">
        <v>13</v>
      </c>
      <c r="M330" s="28">
        <v>32</v>
      </c>
      <c r="N330" s="31">
        <v>76</v>
      </c>
      <c r="O330" s="28">
        <v>6</v>
      </c>
      <c r="P330" s="28">
        <v>29</v>
      </c>
      <c r="Q330" s="28">
        <f>N330-O330-P330</f>
        <v>41</v>
      </c>
      <c r="S330" s="2"/>
      <c r="T330" s="13"/>
      <c r="U330" s="2"/>
      <c r="V330" s="2"/>
    </row>
    <row r="331" spans="4:40" ht="12.95" customHeight="1" x14ac:dyDescent="0.15">
      <c r="D331" s="333"/>
      <c r="E331" s="365"/>
      <c r="F331" s="320"/>
      <c r="G331" s="322"/>
      <c r="H331" s="322"/>
      <c r="I331" s="318"/>
      <c r="J331" s="52">
        <f t="shared" ref="J331:Q331" si="290">ROUND(J330/(J$322+J$324+J$326+J$328+J$330),3)</f>
        <v>6.5000000000000002E-2</v>
      </c>
      <c r="K331" s="50">
        <f t="shared" si="290"/>
        <v>9.0999999999999998E-2</v>
      </c>
      <c r="L331" s="50">
        <f t="shared" si="290"/>
        <v>5.0999999999999997E-2</v>
      </c>
      <c r="M331" s="50">
        <f t="shared" si="290"/>
        <v>6.9000000000000006E-2</v>
      </c>
      <c r="N331" s="52">
        <f t="shared" si="290"/>
        <v>0.1</v>
      </c>
      <c r="O331" s="50">
        <f t="shared" si="290"/>
        <v>9.0999999999999998E-2</v>
      </c>
      <c r="P331" s="50">
        <f t="shared" si="290"/>
        <v>0.11</v>
      </c>
      <c r="Q331" s="50">
        <f t="shared" si="290"/>
        <v>9.6000000000000002E-2</v>
      </c>
      <c r="R331" s="47"/>
      <c r="S331" s="2"/>
      <c r="T331" s="13"/>
      <c r="U331" s="2"/>
      <c r="V331" s="2"/>
    </row>
    <row r="332" spans="4:40" ht="12.95" customHeight="1" x14ac:dyDescent="0.15">
      <c r="D332" s="370" t="s">
        <v>21</v>
      </c>
      <c r="E332" s="371"/>
      <c r="F332" s="27">
        <f>F322+F324+F326+F328</f>
        <v>694</v>
      </c>
      <c r="G332" s="28">
        <f t="shared" ref="G332:I332" si="291">G322+G324+G326+G328</f>
        <v>70</v>
      </c>
      <c r="H332" s="28">
        <f t="shared" si="291"/>
        <v>213</v>
      </c>
      <c r="I332" s="29">
        <f t="shared" si="291"/>
        <v>411</v>
      </c>
      <c r="J332" s="78">
        <f t="shared" ref="J332:Q333" si="292">J322+J324+J326+J328+J330</f>
        <v>787</v>
      </c>
      <c r="K332" s="71">
        <f t="shared" si="292"/>
        <v>66</v>
      </c>
      <c r="L332" s="78">
        <f t="shared" si="292"/>
        <v>256</v>
      </c>
      <c r="M332" s="71">
        <f t="shared" si="292"/>
        <v>465</v>
      </c>
      <c r="N332" s="78">
        <f t="shared" si="292"/>
        <v>757</v>
      </c>
      <c r="O332" s="71">
        <f t="shared" si="292"/>
        <v>66</v>
      </c>
      <c r="P332" s="78">
        <f t="shared" si="292"/>
        <v>263</v>
      </c>
      <c r="Q332" s="71">
        <f t="shared" si="292"/>
        <v>428</v>
      </c>
      <c r="S332" s="2"/>
      <c r="T332" s="13"/>
      <c r="U332" s="2"/>
      <c r="V332" s="2"/>
    </row>
    <row r="333" spans="4:40" ht="13.5" customHeight="1" thickBot="1" x14ac:dyDescent="0.2">
      <c r="D333" s="370"/>
      <c r="E333" s="371"/>
      <c r="F333" s="57">
        <f>F323+F325+F327+F329</f>
        <v>0.99999999999999989</v>
      </c>
      <c r="G333" s="58">
        <f t="shared" ref="G333:I333" si="293">G323+G325+G327+G329</f>
        <v>1</v>
      </c>
      <c r="H333" s="58">
        <f t="shared" si="293"/>
        <v>1</v>
      </c>
      <c r="I333" s="59">
        <f t="shared" si="293"/>
        <v>0.99999999999999989</v>
      </c>
      <c r="J333" s="60">
        <f t="shared" si="292"/>
        <v>1</v>
      </c>
      <c r="K333" s="50">
        <f t="shared" si="292"/>
        <v>1</v>
      </c>
      <c r="L333" s="60">
        <f t="shared" si="292"/>
        <v>1</v>
      </c>
      <c r="M333" s="50">
        <f t="shared" si="292"/>
        <v>1</v>
      </c>
      <c r="N333" s="60">
        <f>N323+N325+N327+N329+N331+0.1%</f>
        <v>1</v>
      </c>
      <c r="O333" s="50">
        <f>O323+O325+O327+O329+O331</f>
        <v>1</v>
      </c>
      <c r="P333" s="60">
        <f>P323+P325+P327+P329+P331</f>
        <v>0.99999999999999989</v>
      </c>
      <c r="Q333" s="50">
        <f>Q323+Q325+Q327+Q329+Q331+0.1%</f>
        <v>1</v>
      </c>
      <c r="R333" s="61"/>
      <c r="S333" s="42"/>
      <c r="T333" s="43"/>
      <c r="U333" s="42"/>
      <c r="V333" s="2"/>
    </row>
    <row r="334" spans="4:40" x14ac:dyDescent="0.15">
      <c r="D334" s="96"/>
      <c r="E334" s="96"/>
      <c r="F334" s="88"/>
      <c r="G334" s="88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1"/>
      <c r="S334" s="61"/>
      <c r="T334" s="13"/>
      <c r="U334" s="61"/>
      <c r="V334" s="42"/>
      <c r="W334" s="2"/>
      <c r="AM334" s="1"/>
      <c r="AN334" s="7"/>
    </row>
    <row r="335" spans="4:40" x14ac:dyDescent="0.15">
      <c r="D335" s="96"/>
      <c r="E335" s="96"/>
      <c r="F335" s="88"/>
      <c r="G335" s="88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1"/>
      <c r="S335" s="61"/>
      <c r="T335" s="13"/>
      <c r="U335" s="61"/>
      <c r="V335" s="42"/>
      <c r="W335" s="2"/>
      <c r="AM335" s="1"/>
      <c r="AN335" s="7"/>
    </row>
    <row r="336" spans="4:40" x14ac:dyDescent="0.15">
      <c r="D336" s="96"/>
      <c r="E336" s="96"/>
      <c r="F336" s="88"/>
      <c r="G336" s="88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1"/>
      <c r="S336" s="61" t="s">
        <v>405</v>
      </c>
      <c r="T336" s="13">
        <v>45</v>
      </c>
      <c r="U336" s="61"/>
      <c r="V336" s="42"/>
      <c r="W336" s="2"/>
      <c r="AM336" s="1"/>
      <c r="AN336" s="7"/>
    </row>
    <row r="337" spans="4:40" x14ac:dyDescent="0.15">
      <c r="D337" s="96"/>
      <c r="E337" s="96"/>
      <c r="F337" s="88"/>
      <c r="G337" s="88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1"/>
      <c r="S337" s="61" t="s">
        <v>406</v>
      </c>
      <c r="T337" s="13">
        <v>347</v>
      </c>
      <c r="U337" s="61"/>
      <c r="V337" s="42"/>
      <c r="W337" s="2"/>
      <c r="AM337" s="1"/>
      <c r="AN337" s="7"/>
    </row>
    <row r="338" spans="4:40" x14ac:dyDescent="0.15">
      <c r="D338" s="96"/>
      <c r="E338" s="96"/>
      <c r="F338" s="88"/>
      <c r="G338" s="88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1"/>
      <c r="S338" s="61" t="s">
        <v>407</v>
      </c>
      <c r="T338" s="13">
        <v>247</v>
      </c>
      <c r="U338" s="61"/>
      <c r="V338" s="42"/>
      <c r="W338" s="2"/>
      <c r="AM338" s="1"/>
      <c r="AN338" s="7"/>
    </row>
    <row r="339" spans="4:40" x14ac:dyDescent="0.15">
      <c r="D339" s="96"/>
      <c r="E339" s="96"/>
      <c r="F339" s="88"/>
      <c r="G339" s="88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1"/>
      <c r="S339" s="61" t="s">
        <v>408</v>
      </c>
      <c r="T339" s="13">
        <v>55</v>
      </c>
      <c r="U339" s="61"/>
      <c r="V339" s="42"/>
      <c r="W339" s="2"/>
      <c r="AM339" s="1"/>
      <c r="AN339" s="7"/>
    </row>
    <row r="340" spans="4:40" x14ac:dyDescent="0.15">
      <c r="D340" s="96"/>
      <c r="E340" s="96"/>
      <c r="F340" s="88"/>
      <c r="G340" s="88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1"/>
      <c r="T340" s="13"/>
      <c r="U340" s="61"/>
      <c r="V340" s="42"/>
      <c r="W340" s="2"/>
      <c r="AM340" s="1"/>
      <c r="AN340" s="7"/>
    </row>
    <row r="341" spans="4:40" x14ac:dyDescent="0.15">
      <c r="D341" s="96"/>
      <c r="E341" s="96"/>
      <c r="F341" s="88"/>
      <c r="G341" s="88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1"/>
      <c r="S341" s="61"/>
      <c r="T341" s="13"/>
      <c r="U341" s="61"/>
      <c r="V341" s="42"/>
      <c r="W341" s="2"/>
      <c r="AM341" s="1"/>
      <c r="AN341" s="7"/>
    </row>
    <row r="342" spans="4:40" x14ac:dyDescent="0.15">
      <c r="D342" s="96"/>
      <c r="E342" s="96"/>
      <c r="F342" s="88"/>
      <c r="G342" s="88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1"/>
      <c r="T342" s="13"/>
      <c r="U342" s="61"/>
      <c r="V342" s="42"/>
      <c r="W342" s="2"/>
      <c r="AM342" s="1"/>
      <c r="AN342" s="7"/>
    </row>
    <row r="343" spans="4:40" x14ac:dyDescent="0.15">
      <c r="D343" s="96"/>
      <c r="E343" s="96"/>
      <c r="F343" s="88"/>
      <c r="G343" s="88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1"/>
      <c r="S343" s="61"/>
      <c r="T343" s="13"/>
      <c r="U343" s="61"/>
      <c r="V343" s="42"/>
      <c r="W343" s="2"/>
      <c r="AM343" s="1"/>
      <c r="AN343" s="7"/>
    </row>
    <row r="344" spans="4:40" x14ac:dyDescent="0.15">
      <c r="D344" s="96"/>
      <c r="E344" s="96"/>
      <c r="F344" s="88"/>
      <c r="G344" s="88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1"/>
      <c r="S344" s="61"/>
      <c r="T344" s="13"/>
      <c r="U344" s="61"/>
      <c r="V344" s="42"/>
      <c r="W344" s="2"/>
      <c r="AM344" s="1"/>
      <c r="AN344" s="7"/>
    </row>
    <row r="345" spans="4:40" x14ac:dyDescent="0.15">
      <c r="D345" s="96"/>
      <c r="E345" s="96"/>
      <c r="F345" s="88"/>
      <c r="G345" s="88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1"/>
      <c r="S345" s="61"/>
      <c r="T345" s="13"/>
      <c r="U345" s="61"/>
      <c r="V345" s="42"/>
      <c r="W345" s="2"/>
      <c r="AM345" s="1"/>
      <c r="AN345" s="7"/>
    </row>
    <row r="346" spans="4:40" x14ac:dyDescent="0.15">
      <c r="D346" s="96"/>
      <c r="E346" s="96"/>
      <c r="F346" s="88"/>
      <c r="G346" s="88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1"/>
      <c r="S346" s="61"/>
      <c r="T346" s="13"/>
      <c r="U346" s="61"/>
      <c r="V346" s="42"/>
      <c r="W346" s="2"/>
      <c r="AM346" s="1"/>
      <c r="AN346" s="7"/>
    </row>
    <row r="347" spans="4:40" x14ac:dyDescent="0.15">
      <c r="D347" s="96"/>
      <c r="E347" s="96"/>
      <c r="F347" s="88"/>
      <c r="G347" s="88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1"/>
      <c r="S347" s="61"/>
      <c r="T347" s="13"/>
      <c r="U347" s="61"/>
      <c r="V347" s="42"/>
      <c r="W347" s="2"/>
      <c r="AM347" s="1"/>
      <c r="AN347" s="7"/>
    </row>
    <row r="348" spans="4:40" x14ac:dyDescent="0.15">
      <c r="D348" s="96"/>
      <c r="E348" s="96"/>
      <c r="F348" s="88"/>
      <c r="G348" s="88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1"/>
      <c r="S348" s="61"/>
      <c r="T348" s="13"/>
      <c r="U348" s="61"/>
      <c r="V348" s="42"/>
      <c r="W348" s="2"/>
      <c r="AM348" s="1"/>
      <c r="AN348" s="7"/>
    </row>
    <row r="349" spans="4:40" x14ac:dyDescent="0.15">
      <c r="D349" s="96"/>
      <c r="E349" s="96"/>
      <c r="F349" s="88"/>
      <c r="G349" s="88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1"/>
      <c r="S349" s="61"/>
      <c r="T349" s="13"/>
      <c r="U349" s="61"/>
      <c r="V349" s="42"/>
      <c r="W349" s="2"/>
      <c r="AM349" s="1"/>
      <c r="AN349" s="7"/>
    </row>
    <row r="350" spans="4:40" x14ac:dyDescent="0.15">
      <c r="D350" s="96"/>
      <c r="E350" s="96"/>
      <c r="F350" s="88"/>
      <c r="G350" s="88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1"/>
      <c r="S350" s="61"/>
      <c r="T350" s="13"/>
      <c r="U350" s="61"/>
      <c r="V350" s="42"/>
      <c r="W350" s="2"/>
      <c r="AM350" s="1"/>
      <c r="AN350" s="7"/>
    </row>
    <row r="351" spans="4:40" x14ac:dyDescent="0.15">
      <c r="D351" s="96"/>
      <c r="E351" s="96"/>
      <c r="F351" s="88"/>
      <c r="G351" s="88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1"/>
      <c r="S351" s="61"/>
      <c r="T351" s="13"/>
      <c r="U351" s="61"/>
      <c r="V351" s="42"/>
      <c r="W351" s="2"/>
      <c r="AM351" s="1"/>
      <c r="AN351" s="7"/>
    </row>
    <row r="352" spans="4:40" x14ac:dyDescent="0.15">
      <c r="D352" s="96"/>
      <c r="E352" s="96"/>
      <c r="F352" s="88"/>
      <c r="G352" s="88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1"/>
      <c r="S352" s="61"/>
      <c r="T352" s="13"/>
      <c r="U352" s="61"/>
      <c r="V352" s="42"/>
      <c r="W352" s="2"/>
      <c r="AM352" s="1"/>
      <c r="AN352" s="7"/>
    </row>
    <row r="353" spans="2:40" x14ac:dyDescent="0.15">
      <c r="D353" s="96"/>
      <c r="E353" s="96"/>
      <c r="F353" s="88"/>
      <c r="G353" s="88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1"/>
      <c r="S353" s="61"/>
      <c r="T353" s="13"/>
      <c r="U353" s="61"/>
      <c r="V353" s="42"/>
      <c r="W353" s="2"/>
      <c r="AM353" s="1"/>
      <c r="AN353" s="7"/>
    </row>
    <row r="354" spans="2:40" ht="14.25" thickBot="1" x14ac:dyDescent="0.2">
      <c r="B354" s="3" t="s">
        <v>288</v>
      </c>
      <c r="G354" s="11"/>
      <c r="K354" s="5"/>
      <c r="O354" s="5"/>
    </row>
    <row r="355" spans="2:40" ht="12.95" customHeight="1" x14ac:dyDescent="0.15">
      <c r="D355" s="83"/>
      <c r="E355" s="84"/>
      <c r="F355" s="100"/>
      <c r="G355" s="415" t="s">
        <v>248</v>
      </c>
      <c r="H355" s="372"/>
      <c r="I355" s="372"/>
      <c r="J355" s="373"/>
      <c r="K355" s="12"/>
      <c r="N355" s="1"/>
      <c r="O355" s="1"/>
      <c r="P355" s="1"/>
      <c r="Q355" s="1"/>
      <c r="R355" s="1"/>
      <c r="AF355" s="7"/>
      <c r="AM355" s="1"/>
    </row>
    <row r="356" spans="2:40" ht="12.95" customHeight="1" x14ac:dyDescent="0.15">
      <c r="D356" s="85"/>
      <c r="E356" s="86"/>
      <c r="F356" s="86"/>
      <c r="G356" s="14"/>
      <c r="H356" s="15" t="s">
        <v>12</v>
      </c>
      <c r="I356" s="15" t="s">
        <v>13</v>
      </c>
      <c r="J356" s="48" t="s">
        <v>14</v>
      </c>
      <c r="K356" s="19"/>
      <c r="N356" s="1"/>
      <c r="O356" s="1"/>
      <c r="P356" s="1"/>
      <c r="Q356" s="1"/>
      <c r="R356" s="1"/>
      <c r="AF356" s="7"/>
      <c r="AM356" s="1"/>
    </row>
    <row r="357" spans="2:40" ht="12.95" customHeight="1" x14ac:dyDescent="0.15">
      <c r="D357" s="331" t="s">
        <v>282</v>
      </c>
      <c r="E357" s="364"/>
      <c r="F357" s="332"/>
      <c r="G357" s="27">
        <f>H357+I357+J357</f>
        <v>519</v>
      </c>
      <c r="H357" s="28">
        <v>57</v>
      </c>
      <c r="I357" s="28">
        <v>147</v>
      </c>
      <c r="J357" s="29">
        <v>315</v>
      </c>
      <c r="N357" s="1"/>
      <c r="O357" s="1"/>
      <c r="P357" s="1"/>
      <c r="Q357" s="1"/>
      <c r="R357" s="1"/>
      <c r="S357" s="1" t="s">
        <v>282</v>
      </c>
      <c r="T357" s="106">
        <v>0.216</v>
      </c>
      <c r="AF357" s="7"/>
      <c r="AM357" s="1"/>
    </row>
    <row r="358" spans="2:40" ht="12.95" customHeight="1" x14ac:dyDescent="0.15">
      <c r="D358" s="333"/>
      <c r="E358" s="365"/>
      <c r="F358" s="334"/>
      <c r="G358" s="49">
        <f>ROUND(G357/(G$357+G$359+G$361+G$363+G$365+G$367+G$369+G$371),3)</f>
        <v>0.216</v>
      </c>
      <c r="H358" s="50">
        <f>ROUND(H357/(H$357+H$359+H$361+H$363+H$365+H$367+H$369+H$371),3)</f>
        <v>0.253</v>
      </c>
      <c r="I358" s="50">
        <f>ROUND(I357/(I$357+I$359+I$361+I$363+I$365+I$367+I$369+I$371),3)</f>
        <v>0.2</v>
      </c>
      <c r="J358" s="51">
        <f t="shared" ref="J358" si="294">ROUND(J357/(J$357+J$359+J$361+J$363+J$365+J$367+J$369+J$371),3)</f>
        <v>0.219</v>
      </c>
      <c r="K358" s="47"/>
      <c r="N358" s="1"/>
      <c r="O358" s="1"/>
      <c r="P358" s="1"/>
      <c r="Q358" s="1"/>
      <c r="R358" s="1"/>
      <c r="S358" s="1" t="s">
        <v>283</v>
      </c>
      <c r="T358" s="106">
        <v>0.21</v>
      </c>
      <c r="AF358" s="7"/>
      <c r="AM358" s="1"/>
    </row>
    <row r="359" spans="2:40" ht="12.95" customHeight="1" x14ac:dyDescent="0.15">
      <c r="D359" s="458" t="s">
        <v>283</v>
      </c>
      <c r="E359" s="459"/>
      <c r="F359" s="460"/>
      <c r="G359" s="27">
        <f>H359+I359+J359</f>
        <v>505</v>
      </c>
      <c r="H359" s="28">
        <v>40</v>
      </c>
      <c r="I359" s="28">
        <v>158</v>
      </c>
      <c r="J359" s="29">
        <v>307</v>
      </c>
      <c r="N359" s="1"/>
      <c r="O359" s="1"/>
      <c r="P359" s="1"/>
      <c r="Q359" s="1"/>
      <c r="R359" s="1"/>
      <c r="S359" s="107" t="s">
        <v>417</v>
      </c>
      <c r="T359" s="106">
        <v>0.17</v>
      </c>
      <c r="AF359" s="7"/>
      <c r="AM359" s="1"/>
    </row>
    <row r="360" spans="2:40" ht="12.95" customHeight="1" x14ac:dyDescent="0.15">
      <c r="D360" s="461"/>
      <c r="E360" s="462"/>
      <c r="F360" s="463"/>
      <c r="G360" s="49">
        <f>ROUND(G359/(G$357+G$359+G$361+G$363+G$365+G$367+G$369+G$371),3)-0.001</f>
        <v>0.21</v>
      </c>
      <c r="H360" s="50">
        <f>ROUND(H359/(H$357+H$359+H$361+H$363+H$365+H$367+H$369+H$371),3)</f>
        <v>0.17799999999999999</v>
      </c>
      <c r="I360" s="50">
        <f t="shared" ref="I360:J360" si="295">ROUND(I359/(I$357+I$359+I$361+I$363+I$365+I$367+I$369+I$371),3)</f>
        <v>0.215</v>
      </c>
      <c r="J360" s="51">
        <f t="shared" si="295"/>
        <v>0.21299999999999999</v>
      </c>
      <c r="K360" s="47"/>
      <c r="N360" s="1"/>
      <c r="O360" s="1"/>
      <c r="P360" s="1"/>
      <c r="Q360" s="1"/>
      <c r="R360" s="1"/>
      <c r="S360" s="1" t="s">
        <v>284</v>
      </c>
      <c r="T360" s="106">
        <v>0.14000000000000001</v>
      </c>
      <c r="AF360" s="7"/>
      <c r="AM360" s="1"/>
    </row>
    <row r="361" spans="2:40" ht="12.95" customHeight="1" x14ac:dyDescent="0.15">
      <c r="D361" s="454" t="s">
        <v>285</v>
      </c>
      <c r="E361" s="364"/>
      <c r="F361" s="332"/>
      <c r="G361" s="27">
        <f>H361+I361+J361</f>
        <v>407</v>
      </c>
      <c r="H361" s="28">
        <v>38</v>
      </c>
      <c r="I361" s="28">
        <v>124</v>
      </c>
      <c r="J361" s="29">
        <v>245</v>
      </c>
      <c r="K361" s="47"/>
      <c r="N361" s="1"/>
      <c r="O361" s="1"/>
      <c r="P361" s="1"/>
      <c r="Q361" s="1"/>
      <c r="R361" s="1"/>
      <c r="S361" s="107" t="s">
        <v>418</v>
      </c>
      <c r="T361" s="106">
        <v>0.11600000000000001</v>
      </c>
      <c r="AF361" s="7"/>
      <c r="AM361" s="1"/>
    </row>
    <row r="362" spans="2:40" ht="12.95" customHeight="1" x14ac:dyDescent="0.15">
      <c r="D362" s="333"/>
      <c r="E362" s="365"/>
      <c r="F362" s="334"/>
      <c r="G362" s="49">
        <f>ROUND(G361/(G$357+G$359+G$361+G$363+G$365+G$367+G$369+G$371),3)</f>
        <v>0.17</v>
      </c>
      <c r="H362" s="50">
        <f>ROUND(H361/(H$357+H$359+H$361+H$363+H$365+H$367+H$369+H$371),3)</f>
        <v>0.16900000000000001</v>
      </c>
      <c r="I362" s="50">
        <f t="shared" ref="I362:J362" si="296">ROUND(I361/(I$357+I$359+I$361+I$363+I$365+I$367+I$369+I$371),3)</f>
        <v>0.16900000000000001</v>
      </c>
      <c r="J362" s="51">
        <f t="shared" si="296"/>
        <v>0.17</v>
      </c>
      <c r="K362" s="47"/>
      <c r="N362" s="1"/>
      <c r="O362" s="1"/>
      <c r="P362" s="1"/>
      <c r="Q362" s="1"/>
      <c r="R362" s="1"/>
      <c r="S362" s="1" t="s">
        <v>287</v>
      </c>
      <c r="T362" s="106">
        <v>7.8E-2</v>
      </c>
      <c r="AF362" s="7"/>
      <c r="AM362" s="1"/>
    </row>
    <row r="363" spans="2:40" ht="12.95" customHeight="1" x14ac:dyDescent="0.15">
      <c r="D363" s="458" t="s">
        <v>284</v>
      </c>
      <c r="E363" s="459"/>
      <c r="F363" s="460"/>
      <c r="G363" s="27">
        <f>H363+I363+J363</f>
        <v>336</v>
      </c>
      <c r="H363" s="28">
        <v>19</v>
      </c>
      <c r="I363" s="28">
        <v>110</v>
      </c>
      <c r="J363" s="29">
        <v>207</v>
      </c>
      <c r="N363" s="1"/>
      <c r="O363" s="1"/>
      <c r="P363" s="1"/>
      <c r="Q363" s="1"/>
      <c r="R363" s="1"/>
      <c r="S363" s="1" t="s">
        <v>286</v>
      </c>
      <c r="T363" s="106">
        <v>4.4999999999999998E-2</v>
      </c>
      <c r="AF363" s="7"/>
      <c r="AM363" s="1"/>
    </row>
    <row r="364" spans="2:40" ht="12.95" customHeight="1" x14ac:dyDescent="0.15">
      <c r="D364" s="461"/>
      <c r="E364" s="462"/>
      <c r="F364" s="463"/>
      <c r="G364" s="49">
        <f>ROUND(G363/(G$357+G$359+G$361+G$363+G$365+G$367+G$369+G$371),3)</f>
        <v>0.14000000000000001</v>
      </c>
      <c r="H364" s="50">
        <f>ROUND(H363/(H$357+H$359+H$361+H$363+H$365+H$367+H$369+H$371),3)</f>
        <v>8.4000000000000005E-2</v>
      </c>
      <c r="I364" s="50">
        <f t="shared" ref="I364:J364" si="297">ROUND(I363/(I$357+I$359+I$361+I$363+I$365+I$367+I$369+I$371),3)</f>
        <v>0.15</v>
      </c>
      <c r="J364" s="51">
        <f t="shared" si="297"/>
        <v>0.14399999999999999</v>
      </c>
      <c r="K364" s="47"/>
      <c r="N364" s="1"/>
      <c r="O364" s="1"/>
      <c r="P364" s="1"/>
      <c r="Q364" s="1"/>
      <c r="R364" s="1"/>
      <c r="S364" s="1" t="s">
        <v>277</v>
      </c>
      <c r="T364" s="106">
        <v>2.5000000000000001E-2</v>
      </c>
      <c r="AF364" s="7"/>
      <c r="AM364" s="1"/>
    </row>
    <row r="365" spans="2:40" ht="12.95" customHeight="1" x14ac:dyDescent="0.15">
      <c r="D365" s="458" t="s">
        <v>1</v>
      </c>
      <c r="E365" s="459"/>
      <c r="F365" s="460"/>
      <c r="G365" s="27">
        <f>H365+I365+J365</f>
        <v>278</v>
      </c>
      <c r="H365" s="28">
        <v>26</v>
      </c>
      <c r="I365" s="28">
        <v>98</v>
      </c>
      <c r="J365" s="29">
        <v>154</v>
      </c>
      <c r="N365" s="1"/>
      <c r="O365" s="1"/>
      <c r="P365" s="1"/>
      <c r="Q365" s="1"/>
      <c r="R365" s="1"/>
      <c r="AF365" s="7"/>
      <c r="AM365" s="1"/>
    </row>
    <row r="366" spans="2:40" ht="12.95" customHeight="1" x14ac:dyDescent="0.15">
      <c r="D366" s="461"/>
      <c r="E366" s="462"/>
      <c r="F366" s="463"/>
      <c r="G366" s="49">
        <f>ROUND(G365/(G$357+G$359+G$361+G$363+G$365+G$367+G$369+G$371),3)</f>
        <v>0.11600000000000001</v>
      </c>
      <c r="H366" s="50">
        <f>ROUND(H365/(H$357+H$359+H$361+H$363+H$365+H$367+H$369+H$371),3)</f>
        <v>0.11600000000000001</v>
      </c>
      <c r="I366" s="50">
        <f>ROUND(I365/(I$357+I$359+I$361+I$363+I$365+I$367+I$369+I$371),3)-0.001</f>
        <v>0.13300000000000001</v>
      </c>
      <c r="J366" s="51">
        <f t="shared" ref="J366" si="298">ROUND(J365/(J$357+J$359+J$361+J$363+J$365+J$367+J$369+J$371),3)</f>
        <v>0.107</v>
      </c>
      <c r="K366" s="47"/>
      <c r="N366" s="1"/>
      <c r="O366" s="1"/>
      <c r="P366" s="1"/>
      <c r="Q366" s="1"/>
      <c r="R366" s="1"/>
      <c r="AF366" s="7"/>
      <c r="AM366" s="1"/>
    </row>
    <row r="367" spans="2:40" ht="12.95" customHeight="1" x14ac:dyDescent="0.15">
      <c r="D367" s="454" t="s">
        <v>287</v>
      </c>
      <c r="E367" s="364"/>
      <c r="F367" s="332"/>
      <c r="G367" s="27">
        <f>H367+I367+J367</f>
        <v>187</v>
      </c>
      <c r="H367" s="28">
        <v>18</v>
      </c>
      <c r="I367" s="28">
        <v>52</v>
      </c>
      <c r="J367" s="29">
        <v>117</v>
      </c>
      <c r="N367" s="1"/>
      <c r="O367" s="1"/>
      <c r="P367" s="1"/>
      <c r="Q367" s="1"/>
      <c r="R367" s="1"/>
      <c r="AF367" s="7"/>
      <c r="AM367" s="1"/>
    </row>
    <row r="368" spans="2:40" ht="12.95" customHeight="1" x14ac:dyDescent="0.15">
      <c r="D368" s="333"/>
      <c r="E368" s="365"/>
      <c r="F368" s="334"/>
      <c r="G368" s="49">
        <f>ROUND(G367/(G$357+G$359+G$361+G$363+G$365+G$367+G$369+G$371),3)</f>
        <v>7.8E-2</v>
      </c>
      <c r="H368" s="50">
        <f>ROUND(H367/(H$357+H$359+H$361+H$363+H$365+H$367+H$369+H$371),3)</f>
        <v>0.08</v>
      </c>
      <c r="I368" s="50">
        <f>ROUND(I367/(I$357+I$359+I$361+I$363+I$365+I$367+I$369+I$371),3)</f>
        <v>7.0999999999999994E-2</v>
      </c>
      <c r="J368" s="51">
        <f t="shared" ref="J368" si="299">ROUND(J367/(J$357+J$359+J$361+J$363+J$365+J$367+J$369+J$371),3)</f>
        <v>8.1000000000000003E-2</v>
      </c>
      <c r="K368" s="47"/>
      <c r="N368" s="1"/>
      <c r="O368" s="1"/>
      <c r="P368" s="1"/>
      <c r="Q368" s="1"/>
      <c r="R368" s="1"/>
      <c r="AF368" s="7"/>
      <c r="AM368" s="1"/>
    </row>
    <row r="369" spans="2:40" ht="12.95" customHeight="1" x14ac:dyDescent="0.15">
      <c r="D369" s="454" t="s">
        <v>286</v>
      </c>
      <c r="E369" s="364"/>
      <c r="F369" s="332"/>
      <c r="G369" s="27">
        <f>H369+I369+J369</f>
        <v>107</v>
      </c>
      <c r="H369" s="28">
        <v>20</v>
      </c>
      <c r="I369" s="28">
        <v>27</v>
      </c>
      <c r="J369" s="29">
        <v>60</v>
      </c>
      <c r="N369" s="1"/>
      <c r="O369" s="1"/>
      <c r="P369" s="1"/>
      <c r="Q369" s="1"/>
      <c r="R369" s="1"/>
      <c r="AF369" s="7"/>
      <c r="AM369" s="1"/>
    </row>
    <row r="370" spans="2:40" ht="12.95" customHeight="1" x14ac:dyDescent="0.15">
      <c r="D370" s="333"/>
      <c r="E370" s="365"/>
      <c r="F370" s="334"/>
      <c r="G370" s="49">
        <f>ROUND(G369/(G$357+G$359+G$361+G$363+G$365+G$367+G$369+G$371),3)</f>
        <v>4.4999999999999998E-2</v>
      </c>
      <c r="H370" s="50">
        <f>ROUND(H369/(H$357+H$359+H$361+H$363+H$365+H$367+H$369+H$371),3)</f>
        <v>8.8999999999999996E-2</v>
      </c>
      <c r="I370" s="50">
        <f t="shared" ref="I370:J370" si="300">ROUND(I369/(I$357+I$359+I$361+I$363+I$365+I$367+I$369+I$371),3)</f>
        <v>3.6999999999999998E-2</v>
      </c>
      <c r="J370" s="51">
        <f t="shared" si="300"/>
        <v>4.2000000000000003E-2</v>
      </c>
      <c r="K370" s="47"/>
      <c r="N370" s="1"/>
      <c r="O370" s="1"/>
      <c r="P370" s="1"/>
      <c r="Q370" s="1"/>
      <c r="R370" s="1"/>
      <c r="AF370" s="7"/>
      <c r="AM370" s="1"/>
    </row>
    <row r="371" spans="2:40" ht="12.95" customHeight="1" x14ac:dyDescent="0.15">
      <c r="D371" s="331" t="s">
        <v>277</v>
      </c>
      <c r="E371" s="364"/>
      <c r="F371" s="332"/>
      <c r="G371" s="27">
        <f>H371+I371+J371</f>
        <v>59</v>
      </c>
      <c r="H371" s="28">
        <v>7</v>
      </c>
      <c r="I371" s="28">
        <v>18</v>
      </c>
      <c r="J371" s="29">
        <v>34</v>
      </c>
      <c r="N371" s="1"/>
      <c r="O371" s="1"/>
      <c r="P371" s="1"/>
      <c r="Q371" s="1"/>
      <c r="R371" s="1"/>
      <c r="AF371" s="7"/>
      <c r="AM371" s="1"/>
    </row>
    <row r="372" spans="2:40" ht="12.95" customHeight="1" x14ac:dyDescent="0.15">
      <c r="D372" s="333"/>
      <c r="E372" s="365"/>
      <c r="F372" s="334"/>
      <c r="G372" s="49">
        <f>ROUND(G371/(G$357+G$359+G$361+G$363+G$365+G$367+G$369+G$371),3)</f>
        <v>2.5000000000000001E-2</v>
      </c>
      <c r="H372" s="50">
        <f>ROUND(H371/(H$357+H$359+H$361+H$363+H$365+H$367+H$369+H$371),3)</f>
        <v>3.1E-2</v>
      </c>
      <c r="I372" s="50">
        <f t="shared" ref="I372:J372" si="301">ROUND(I371/(I$357+I$359+I$361+I$363+I$365+I$367+I$369+I$371),3)</f>
        <v>2.5000000000000001E-2</v>
      </c>
      <c r="J372" s="51">
        <f t="shared" si="301"/>
        <v>2.4E-2</v>
      </c>
      <c r="K372" s="47"/>
      <c r="N372" s="1"/>
      <c r="O372" s="1"/>
      <c r="P372" s="1"/>
      <c r="Q372" s="1"/>
      <c r="R372" s="1"/>
      <c r="AF372" s="7"/>
      <c r="AM372" s="1"/>
    </row>
    <row r="373" spans="2:40" ht="12.95" customHeight="1" x14ac:dyDescent="0.15">
      <c r="D373" s="335" t="s">
        <v>21</v>
      </c>
      <c r="E373" s="339"/>
      <c r="F373" s="336"/>
      <c r="G373" s="27">
        <f>G357+G359+G361+G363+G365+G367+G369+G371</f>
        <v>2398</v>
      </c>
      <c r="H373" s="28">
        <f>H357+H359+H361+H363+H365+H367+H369+H371</f>
        <v>225</v>
      </c>
      <c r="I373" s="28">
        <f t="shared" ref="I373:J374" si="302">I357+I359+I361+I363+I365+I367+I369+I371</f>
        <v>734</v>
      </c>
      <c r="J373" s="29">
        <f t="shared" si="302"/>
        <v>1439</v>
      </c>
      <c r="N373" s="1"/>
      <c r="O373" s="1"/>
      <c r="P373" s="1"/>
      <c r="Q373" s="1"/>
      <c r="R373" s="1"/>
      <c r="AF373" s="7"/>
      <c r="AM373" s="1"/>
    </row>
    <row r="374" spans="2:40" ht="13.5" customHeight="1" thickBot="1" x14ac:dyDescent="0.2">
      <c r="D374" s="337"/>
      <c r="E374" s="340"/>
      <c r="F374" s="338"/>
      <c r="G374" s="57">
        <f>G358+G360+G362+G364+G366+G368+G370+G372</f>
        <v>1</v>
      </c>
      <c r="H374" s="58">
        <f>H358+H360+H362+H364+H366+H368+H370+H372</f>
        <v>0.99999999999999989</v>
      </c>
      <c r="I374" s="58">
        <f>I358+I360+I362+I364+I366+I368+I370+I372</f>
        <v>1</v>
      </c>
      <c r="J374" s="59">
        <f t="shared" si="302"/>
        <v>1</v>
      </c>
      <c r="K374" s="61"/>
      <c r="L374" s="42"/>
      <c r="N374" s="1"/>
      <c r="O374" s="1"/>
      <c r="P374" s="1"/>
      <c r="Q374" s="1"/>
      <c r="R374" s="1"/>
      <c r="AF374" s="7"/>
      <c r="AM374" s="1"/>
    </row>
    <row r="375" spans="2:40" x14ac:dyDescent="0.15">
      <c r="D375" s="96"/>
      <c r="E375" s="96"/>
      <c r="F375" s="88"/>
      <c r="G375" s="88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1"/>
      <c r="S375" s="61"/>
      <c r="T375" s="13"/>
      <c r="U375" s="61"/>
      <c r="V375" s="42"/>
      <c r="W375" s="2"/>
      <c r="AM375" s="1"/>
      <c r="AN375" s="7"/>
    </row>
    <row r="376" spans="2:40" x14ac:dyDescent="0.15">
      <c r="D376" s="96"/>
      <c r="E376" s="96"/>
      <c r="F376" s="88"/>
      <c r="G376" s="88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1"/>
      <c r="S376" s="61"/>
      <c r="T376" s="13"/>
      <c r="U376" s="61"/>
      <c r="V376" s="42"/>
      <c r="W376" s="2"/>
      <c r="AM376" s="1"/>
      <c r="AN376" s="7"/>
    </row>
    <row r="377" spans="2:40" x14ac:dyDescent="0.15">
      <c r="D377" s="96"/>
      <c r="E377" s="96"/>
      <c r="F377" s="88"/>
      <c r="G377" s="88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1"/>
      <c r="S377" s="61"/>
      <c r="T377" s="13"/>
      <c r="U377" s="61"/>
      <c r="V377" s="42"/>
      <c r="W377" s="2"/>
      <c r="AM377" s="1"/>
      <c r="AN377" s="7"/>
    </row>
    <row r="378" spans="2:40" x14ac:dyDescent="0.15">
      <c r="B378" s="3" t="s">
        <v>339</v>
      </c>
      <c r="K378" s="5"/>
      <c r="O378" s="5"/>
    </row>
    <row r="379" spans="2:40" ht="14.25" thickBot="1" x14ac:dyDescent="0.2">
      <c r="B379" s="3"/>
      <c r="C379" s="2" t="s">
        <v>412</v>
      </c>
      <c r="K379" s="5"/>
      <c r="O379" s="5"/>
    </row>
    <row r="380" spans="2:40" ht="12.95" customHeight="1" x14ac:dyDescent="0.15">
      <c r="D380" s="335"/>
      <c r="E380" s="339"/>
      <c r="F380" s="435" t="s">
        <v>281</v>
      </c>
      <c r="G380" s="452"/>
      <c r="H380" s="452"/>
      <c r="I380" s="453"/>
      <c r="J380" s="12"/>
      <c r="M380" s="1"/>
      <c r="N380" s="1"/>
      <c r="O380" s="1"/>
      <c r="P380" s="1"/>
      <c r="Q380" s="1"/>
      <c r="R380" s="1"/>
      <c r="AE380" s="7"/>
      <c r="AM380" s="1"/>
    </row>
    <row r="381" spans="2:40" ht="12.95" customHeight="1" x14ac:dyDescent="0.15">
      <c r="D381" s="337"/>
      <c r="E381" s="340"/>
      <c r="F381" s="14"/>
      <c r="G381" s="15" t="s">
        <v>12</v>
      </c>
      <c r="H381" s="15" t="s">
        <v>13</v>
      </c>
      <c r="I381" s="48" t="s">
        <v>14</v>
      </c>
      <c r="J381" s="19"/>
      <c r="M381" s="1"/>
      <c r="N381" s="1"/>
      <c r="O381" s="1"/>
      <c r="P381" s="1"/>
      <c r="Q381" s="1"/>
      <c r="R381" s="1"/>
      <c r="AE381" s="7"/>
      <c r="AM381" s="1"/>
    </row>
    <row r="382" spans="2:40" ht="12.95" customHeight="1" x14ac:dyDescent="0.15">
      <c r="D382" s="331" t="s">
        <v>334</v>
      </c>
      <c r="E382" s="364"/>
      <c r="F382" s="27">
        <f>G382+H382+I382</f>
        <v>156</v>
      </c>
      <c r="G382" s="28">
        <v>3</v>
      </c>
      <c r="H382" s="28">
        <v>72</v>
      </c>
      <c r="I382" s="29">
        <v>81</v>
      </c>
      <c r="M382" s="1"/>
      <c r="N382" s="1"/>
      <c r="O382" s="1"/>
      <c r="P382" s="1"/>
      <c r="Q382" s="1"/>
      <c r="R382" s="1"/>
      <c r="S382" s="1" t="s">
        <v>335</v>
      </c>
      <c r="T382" s="6">
        <v>640</v>
      </c>
      <c r="AE382" s="7"/>
      <c r="AM382" s="1"/>
    </row>
    <row r="383" spans="2:40" ht="12.95" customHeight="1" x14ac:dyDescent="0.15">
      <c r="D383" s="333"/>
      <c r="E383" s="365"/>
      <c r="F383" s="49">
        <f>ROUND(F382/(F$382+F$384+F$386+F$388),3)+0.001</f>
        <v>0.224</v>
      </c>
      <c r="G383" s="50">
        <f>ROUND(G382/(G$382+G$384+G$386+G$388),3)+0.001</f>
        <v>0.04</v>
      </c>
      <c r="H383" s="50">
        <f t="shared" ref="H383:I383" si="303">ROUND(H382/(H$382+H$384+H$386+H$388),3)</f>
        <v>0.33800000000000002</v>
      </c>
      <c r="I383" s="51">
        <f t="shared" si="303"/>
        <v>0.19800000000000001</v>
      </c>
      <c r="J383" s="47"/>
      <c r="M383" s="1"/>
      <c r="N383" s="1"/>
      <c r="O383" s="1"/>
      <c r="P383" s="1"/>
      <c r="Q383" s="1"/>
      <c r="R383" s="1"/>
      <c r="S383" s="1" t="s">
        <v>8</v>
      </c>
      <c r="T383" s="6">
        <v>224</v>
      </c>
      <c r="AE383" s="7"/>
      <c r="AM383" s="1"/>
    </row>
    <row r="384" spans="2:40" ht="12.95" customHeight="1" x14ac:dyDescent="0.15">
      <c r="D384" s="331" t="s">
        <v>335</v>
      </c>
      <c r="E384" s="364"/>
      <c r="F384" s="27">
        <f>G384+H384+I384</f>
        <v>447</v>
      </c>
      <c r="G384" s="28">
        <v>24</v>
      </c>
      <c r="H384" s="28">
        <v>112</v>
      </c>
      <c r="I384" s="29">
        <v>311</v>
      </c>
      <c r="M384" s="1"/>
      <c r="N384" s="1"/>
      <c r="O384" s="1"/>
      <c r="P384" s="1"/>
      <c r="Q384" s="1"/>
      <c r="R384" s="1"/>
      <c r="S384" s="1" t="s">
        <v>336</v>
      </c>
      <c r="T384" s="6">
        <v>109</v>
      </c>
      <c r="AE384" s="7"/>
      <c r="AM384" s="1"/>
    </row>
    <row r="385" spans="2:40" ht="12.95" customHeight="1" x14ac:dyDescent="0.15">
      <c r="D385" s="333"/>
      <c r="E385" s="365"/>
      <c r="F385" s="49">
        <f>ROUND(F384/(F$382+F$384+F$386+F$388),3)</f>
        <v>0.64</v>
      </c>
      <c r="G385" s="50">
        <f t="shared" ref="G385" si="304">ROUND(G384/(G$382+G$384+G$386+G$388),3)</f>
        <v>0.316</v>
      </c>
      <c r="H385" s="50">
        <f t="shared" ref="H385" si="305">ROUND(H384/(H$382+H$384+H$386+H$388),3)</f>
        <v>0.52600000000000002</v>
      </c>
      <c r="I385" s="51">
        <f t="shared" ref="I385" si="306">ROUND(I384/(I$382+I$384+I$386+I$388),3)</f>
        <v>0.76</v>
      </c>
      <c r="J385" s="47"/>
      <c r="M385" s="1"/>
      <c r="N385" s="1"/>
      <c r="O385" s="1"/>
      <c r="P385" s="1"/>
      <c r="Q385" s="1"/>
      <c r="R385" s="1"/>
      <c r="S385" s="1" t="s">
        <v>338</v>
      </c>
      <c r="T385" s="6">
        <v>27</v>
      </c>
      <c r="AE385" s="7"/>
      <c r="AM385" s="1"/>
    </row>
    <row r="386" spans="2:40" ht="12.95" customHeight="1" x14ac:dyDescent="0.15">
      <c r="D386" s="331" t="s">
        <v>336</v>
      </c>
      <c r="E386" s="364"/>
      <c r="F386" s="27">
        <f>G386+H386+I386</f>
        <v>76</v>
      </c>
      <c r="G386" s="28">
        <v>34</v>
      </c>
      <c r="H386" s="28">
        <v>27</v>
      </c>
      <c r="I386" s="29">
        <v>15</v>
      </c>
      <c r="M386" s="1"/>
      <c r="N386" s="1"/>
      <c r="O386" s="1"/>
      <c r="P386" s="1"/>
      <c r="Q386" s="1"/>
      <c r="R386" s="1"/>
      <c r="AE386" s="7"/>
      <c r="AM386" s="1"/>
    </row>
    <row r="387" spans="2:40" ht="12.95" customHeight="1" x14ac:dyDescent="0.15">
      <c r="D387" s="333"/>
      <c r="E387" s="365"/>
      <c r="F387" s="49">
        <f>ROUND(F386/(F$382+F$384+F$386+F$388),3)</f>
        <v>0.109</v>
      </c>
      <c r="G387" s="50">
        <f t="shared" ref="G387" si="307">ROUND(G386/(G$382+G$384+G$386+G$388),3)</f>
        <v>0.44700000000000001</v>
      </c>
      <c r="H387" s="50">
        <f t="shared" ref="H387" si="308">ROUND(H386/(H$382+H$384+H$386+H$388),3)</f>
        <v>0.127</v>
      </c>
      <c r="I387" s="51">
        <f t="shared" ref="I387" si="309">ROUND(I386/(I$382+I$384+I$386+I$388),3)</f>
        <v>3.6999999999999998E-2</v>
      </c>
      <c r="J387" s="47"/>
      <c r="M387" s="1"/>
      <c r="N387" s="1"/>
      <c r="O387" s="1"/>
      <c r="P387" s="1"/>
      <c r="Q387" s="1"/>
      <c r="R387" s="1"/>
      <c r="AE387" s="7"/>
      <c r="AM387" s="1"/>
    </row>
    <row r="388" spans="2:40" ht="12.95" customHeight="1" x14ac:dyDescent="0.15">
      <c r="D388" s="331" t="s">
        <v>338</v>
      </c>
      <c r="E388" s="364"/>
      <c r="F388" s="27">
        <f>G388+H388+I388</f>
        <v>19</v>
      </c>
      <c r="G388" s="28">
        <v>15</v>
      </c>
      <c r="H388" s="28">
        <v>2</v>
      </c>
      <c r="I388" s="29">
        <v>2</v>
      </c>
      <c r="M388" s="1"/>
      <c r="N388" s="1"/>
      <c r="O388" s="1"/>
      <c r="P388" s="1"/>
      <c r="Q388" s="1"/>
      <c r="R388" s="1"/>
      <c r="AE388" s="7"/>
      <c r="AM388" s="1"/>
    </row>
    <row r="389" spans="2:40" ht="12.95" customHeight="1" x14ac:dyDescent="0.15">
      <c r="D389" s="333"/>
      <c r="E389" s="365"/>
      <c r="F389" s="49">
        <f>ROUND(F388/(F$382+F$384+F$386+F$388),3)</f>
        <v>2.7E-2</v>
      </c>
      <c r="G389" s="50">
        <f t="shared" ref="G389" si="310">ROUND(G388/(G$382+G$384+G$386+G$388),3)</f>
        <v>0.19700000000000001</v>
      </c>
      <c r="H389" s="50">
        <f t="shared" ref="H389" si="311">ROUND(H388/(H$382+H$384+H$386+H$388),3)</f>
        <v>8.9999999999999993E-3</v>
      </c>
      <c r="I389" s="51">
        <f t="shared" ref="I389" si="312">ROUND(I388/(I$382+I$384+I$386+I$388),3)</f>
        <v>5.0000000000000001E-3</v>
      </c>
      <c r="J389" s="47"/>
      <c r="M389" s="1"/>
      <c r="N389" s="1"/>
      <c r="O389" s="1"/>
      <c r="P389" s="1"/>
      <c r="Q389" s="1"/>
      <c r="R389" s="1"/>
      <c r="AE389" s="7"/>
      <c r="AM389" s="1"/>
    </row>
    <row r="390" spans="2:40" ht="12.95" customHeight="1" x14ac:dyDescent="0.15">
      <c r="D390" s="370" t="s">
        <v>21</v>
      </c>
      <c r="E390" s="371"/>
      <c r="F390" s="27">
        <f>F382+F384+F386+F388</f>
        <v>698</v>
      </c>
      <c r="G390" s="28">
        <f t="shared" ref="G390:I390" si="313">G382+G384+G386+G388</f>
        <v>76</v>
      </c>
      <c r="H390" s="28">
        <f t="shared" si="313"/>
        <v>213</v>
      </c>
      <c r="I390" s="29">
        <f t="shared" si="313"/>
        <v>409</v>
      </c>
      <c r="M390" s="1"/>
      <c r="N390" s="1"/>
      <c r="O390" s="1"/>
      <c r="P390" s="1"/>
      <c r="Q390" s="1"/>
      <c r="R390" s="1"/>
      <c r="AE390" s="7"/>
      <c r="AM390" s="1"/>
    </row>
    <row r="391" spans="2:40" ht="13.5" customHeight="1" thickBot="1" x14ac:dyDescent="0.2">
      <c r="D391" s="370"/>
      <c r="E391" s="371"/>
      <c r="F391" s="57">
        <f>F383+F385+F387+F389</f>
        <v>1</v>
      </c>
      <c r="G391" s="58">
        <f t="shared" ref="G391:I391" si="314">G383+G385+G387+G389</f>
        <v>1</v>
      </c>
      <c r="H391" s="58">
        <f t="shared" si="314"/>
        <v>1</v>
      </c>
      <c r="I391" s="59">
        <f t="shared" si="314"/>
        <v>1</v>
      </c>
      <c r="J391" s="61"/>
      <c r="K391" s="42"/>
      <c r="M391" s="1"/>
      <c r="N391" s="1"/>
      <c r="O391" s="1"/>
      <c r="P391" s="1"/>
      <c r="Q391" s="1"/>
      <c r="R391" s="1"/>
      <c r="AE391" s="7"/>
      <c r="AM391" s="1"/>
    </row>
    <row r="392" spans="2:40" ht="13.5" customHeight="1" x14ac:dyDescent="0.15">
      <c r="D392" s="96"/>
      <c r="E392" s="96"/>
      <c r="F392" s="69"/>
      <c r="G392" s="69"/>
      <c r="H392" s="69"/>
      <c r="I392" s="69"/>
      <c r="J392" s="61"/>
      <c r="K392" s="42"/>
      <c r="M392" s="1"/>
      <c r="N392" s="1"/>
      <c r="O392" s="1"/>
      <c r="P392" s="1"/>
      <c r="Q392" s="1"/>
      <c r="R392" s="1"/>
      <c r="AE392" s="7"/>
      <c r="AM392" s="1"/>
    </row>
    <row r="393" spans="2:40" ht="13.5" customHeight="1" x14ac:dyDescent="0.15">
      <c r="D393" s="96"/>
      <c r="E393" s="96"/>
      <c r="F393" s="69"/>
      <c r="G393" s="69"/>
      <c r="H393" s="69"/>
      <c r="I393" s="69"/>
      <c r="J393" s="61"/>
      <c r="K393" s="42"/>
      <c r="M393" s="1"/>
      <c r="N393" s="1"/>
      <c r="O393" s="1"/>
      <c r="P393" s="1"/>
      <c r="Q393" s="1"/>
      <c r="R393" s="1"/>
      <c r="AE393" s="7"/>
      <c r="AM393" s="1"/>
    </row>
    <row r="394" spans="2:40" x14ac:dyDescent="0.15">
      <c r="D394" s="96"/>
      <c r="E394" s="96"/>
      <c r="F394" s="88"/>
      <c r="G394" s="88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1"/>
      <c r="S394" s="61"/>
      <c r="T394" s="13"/>
      <c r="U394" s="61"/>
      <c r="V394" s="42"/>
      <c r="W394" s="2"/>
      <c r="AM394" s="1"/>
      <c r="AN394" s="7"/>
    </row>
    <row r="395" spans="2:40" ht="14.25" thickBot="1" x14ac:dyDescent="0.2">
      <c r="B395" s="3"/>
      <c r="C395" s="2" t="s">
        <v>413</v>
      </c>
      <c r="K395" s="5"/>
      <c r="O395" s="5"/>
    </row>
    <row r="396" spans="2:40" ht="12.95" customHeight="1" x14ac:dyDescent="0.15">
      <c r="D396" s="335"/>
      <c r="E396" s="339"/>
      <c r="F396" s="435" t="s">
        <v>281</v>
      </c>
      <c r="G396" s="452"/>
      <c r="H396" s="452"/>
      <c r="I396" s="453"/>
      <c r="J396" s="12"/>
      <c r="M396" s="1"/>
      <c r="N396" s="1"/>
      <c r="O396" s="1"/>
      <c r="P396" s="1"/>
      <c r="Q396" s="1"/>
      <c r="R396" s="1"/>
      <c r="AE396" s="7"/>
      <c r="AM396" s="1"/>
    </row>
    <row r="397" spans="2:40" ht="12.95" customHeight="1" x14ac:dyDescent="0.15">
      <c r="D397" s="337"/>
      <c r="E397" s="340"/>
      <c r="F397" s="14"/>
      <c r="G397" s="15" t="s">
        <v>12</v>
      </c>
      <c r="H397" s="15" t="s">
        <v>13</v>
      </c>
      <c r="I397" s="48" t="s">
        <v>14</v>
      </c>
      <c r="J397" s="19"/>
      <c r="M397" s="1"/>
      <c r="N397" s="1"/>
      <c r="O397" s="1"/>
      <c r="P397" s="1"/>
      <c r="Q397" s="1"/>
      <c r="R397" s="1"/>
      <c r="AE397" s="7"/>
      <c r="AM397" s="1"/>
    </row>
    <row r="398" spans="2:40" ht="12.95" customHeight="1" x14ac:dyDescent="0.15">
      <c r="D398" s="331" t="s">
        <v>334</v>
      </c>
      <c r="E398" s="364"/>
      <c r="F398" s="27">
        <f>G398+H398+I398</f>
        <v>103</v>
      </c>
      <c r="G398" s="28">
        <v>19</v>
      </c>
      <c r="H398" s="28">
        <v>39</v>
      </c>
      <c r="I398" s="29">
        <v>45</v>
      </c>
      <c r="M398" s="1"/>
      <c r="N398" s="1"/>
      <c r="O398" s="1"/>
      <c r="P398" s="1"/>
      <c r="Q398" s="1"/>
      <c r="R398" s="1"/>
      <c r="S398" s="1" t="s">
        <v>8</v>
      </c>
      <c r="T398" s="6">
        <v>155</v>
      </c>
      <c r="AE398" s="7"/>
      <c r="AM398" s="1"/>
    </row>
    <row r="399" spans="2:40" ht="12.95" customHeight="1" x14ac:dyDescent="0.15">
      <c r="D399" s="333"/>
      <c r="E399" s="365"/>
      <c r="F399" s="49">
        <f>ROUND(F398/(F$398+F$400+F$402+F$404+F$406+F$408+F$410),3)</f>
        <v>0.155</v>
      </c>
      <c r="G399" s="50">
        <f t="shared" ref="G399:H399" si="315">ROUND(G398/(G$398+G$400+G$402+G$404+G$406+G$408+G$410),3)</f>
        <v>0.317</v>
      </c>
      <c r="H399" s="50">
        <f t="shared" si="315"/>
        <v>0.19500000000000001</v>
      </c>
      <c r="I399" s="51">
        <f>ROUND(I398/(I$398+I$400+I$402+I$404+I$406+I$408+I$410),3)-0.001</f>
        <v>0.111</v>
      </c>
      <c r="J399" s="47"/>
      <c r="M399" s="1"/>
      <c r="N399" s="1"/>
      <c r="O399" s="1"/>
      <c r="P399" s="1"/>
      <c r="Q399" s="1"/>
      <c r="R399" s="1"/>
      <c r="S399" s="1" t="s">
        <v>335</v>
      </c>
      <c r="T399" s="6">
        <v>216</v>
      </c>
      <c r="AE399" s="7"/>
      <c r="AM399" s="1"/>
    </row>
    <row r="400" spans="2:40" ht="12.95" customHeight="1" x14ac:dyDescent="0.15">
      <c r="D400" s="331" t="s">
        <v>335</v>
      </c>
      <c r="E400" s="364"/>
      <c r="F400" s="27">
        <f>G400+H400+I400</f>
        <v>143</v>
      </c>
      <c r="G400" s="28">
        <v>15</v>
      </c>
      <c r="H400" s="28">
        <v>37</v>
      </c>
      <c r="I400" s="29">
        <v>91</v>
      </c>
      <c r="M400" s="1"/>
      <c r="N400" s="1"/>
      <c r="O400" s="1"/>
      <c r="P400" s="1"/>
      <c r="Q400" s="1"/>
      <c r="R400" s="1"/>
      <c r="S400" s="1" t="s">
        <v>336</v>
      </c>
      <c r="T400" s="6">
        <v>256</v>
      </c>
      <c r="AE400" s="7"/>
      <c r="AM400" s="1"/>
    </row>
    <row r="401" spans="4:40" ht="12.95" customHeight="1" x14ac:dyDescent="0.15">
      <c r="D401" s="333"/>
      <c r="E401" s="365"/>
      <c r="F401" s="49">
        <f>ROUND(F400/(F$398+F$400+F$402+F$404+F$406+F$408+F$410),3)</f>
        <v>0.216</v>
      </c>
      <c r="G401" s="50">
        <f t="shared" ref="G401" si="316">ROUND(G400/(G$398+G$400+G$402+G$404+G$406+G$408+G$410),3)</f>
        <v>0.25</v>
      </c>
      <c r="H401" s="50">
        <f t="shared" ref="H401" si="317">ROUND(H400/(H$398+H$400+H$402+H$404+H$406+H$408+H$410),3)</f>
        <v>0.185</v>
      </c>
      <c r="I401" s="51">
        <f t="shared" ref="I401" si="318">ROUND(I400/(I$398+I$400+I$402+I$404+I$406+I$408+I$410),3)</f>
        <v>0.22600000000000001</v>
      </c>
      <c r="J401" s="47"/>
      <c r="M401" s="1"/>
      <c r="N401" s="1"/>
      <c r="O401" s="1"/>
      <c r="P401" s="1"/>
      <c r="Q401" s="1"/>
      <c r="R401" s="1"/>
      <c r="S401" s="1" t="s">
        <v>337</v>
      </c>
      <c r="T401" s="6">
        <v>177</v>
      </c>
      <c r="AE401" s="7"/>
      <c r="AM401" s="1"/>
    </row>
    <row r="402" spans="4:40" ht="12.95" customHeight="1" x14ac:dyDescent="0.15">
      <c r="D402" s="331" t="s">
        <v>336</v>
      </c>
      <c r="E402" s="364"/>
      <c r="F402" s="27">
        <f t="shared" ref="F402" si="319">G402+H402+I402</f>
        <v>170</v>
      </c>
      <c r="G402" s="28">
        <v>11</v>
      </c>
      <c r="H402" s="28">
        <v>64</v>
      </c>
      <c r="I402" s="29">
        <v>95</v>
      </c>
      <c r="J402" s="47"/>
      <c r="M402" s="1"/>
      <c r="N402" s="1"/>
      <c r="O402" s="1"/>
      <c r="P402" s="1"/>
      <c r="Q402" s="1"/>
      <c r="R402" s="1"/>
      <c r="S402" s="1" t="s">
        <v>340</v>
      </c>
      <c r="T402" s="6">
        <v>92</v>
      </c>
      <c r="AE402" s="7"/>
      <c r="AM402" s="1"/>
    </row>
    <row r="403" spans="4:40" ht="12.95" customHeight="1" x14ac:dyDescent="0.15">
      <c r="D403" s="333"/>
      <c r="E403" s="365"/>
      <c r="F403" s="49">
        <f>ROUND(F402/(F$398+F$400+F$402+F$404+F$406+F$408+F$410),3)</f>
        <v>0.25600000000000001</v>
      </c>
      <c r="G403" s="50">
        <f t="shared" ref="G403" si="320">ROUND(G402/(G$398+G$400+G$402+G$404+G$406+G$408+G$410),3)</f>
        <v>0.183</v>
      </c>
      <c r="H403" s="50">
        <f t="shared" ref="H403" si="321">ROUND(H402/(H$398+H$400+H$402+H$404+H$406+H$408+H$410),3)</f>
        <v>0.32</v>
      </c>
      <c r="I403" s="51">
        <f>ROUND(I402/(I$398+I$400+I$402+I$404+I$406+I$408+I$410),3)+0.001</f>
        <v>0.23699999999999999</v>
      </c>
      <c r="J403" s="47"/>
      <c r="M403" s="1"/>
      <c r="N403" s="1"/>
      <c r="O403" s="1"/>
      <c r="P403" s="1"/>
      <c r="Q403" s="1"/>
      <c r="R403" s="1"/>
      <c r="S403" s="1" t="s">
        <v>341</v>
      </c>
      <c r="T403" s="6">
        <v>35</v>
      </c>
      <c r="AE403" s="7"/>
      <c r="AM403" s="1"/>
    </row>
    <row r="404" spans="4:40" ht="12.95" customHeight="1" x14ac:dyDescent="0.15">
      <c r="D404" s="331" t="s">
        <v>337</v>
      </c>
      <c r="E404" s="364"/>
      <c r="F404" s="27">
        <f t="shared" ref="F404" si="322">G404+H404+I404</f>
        <v>117</v>
      </c>
      <c r="G404" s="28">
        <v>6</v>
      </c>
      <c r="H404" s="28">
        <v>29</v>
      </c>
      <c r="I404" s="29">
        <v>82</v>
      </c>
      <c r="J404" s="47"/>
      <c r="M404" s="1"/>
      <c r="N404" s="1"/>
      <c r="O404" s="1"/>
      <c r="P404" s="1"/>
      <c r="Q404" s="1"/>
      <c r="R404" s="1"/>
      <c r="S404" s="1" t="s">
        <v>342</v>
      </c>
      <c r="T404" s="6">
        <v>69</v>
      </c>
      <c r="AE404" s="7"/>
      <c r="AM404" s="1"/>
    </row>
    <row r="405" spans="4:40" ht="12.95" customHeight="1" x14ac:dyDescent="0.15">
      <c r="D405" s="333"/>
      <c r="E405" s="365"/>
      <c r="F405" s="49">
        <f>ROUND(F404/(F$398+F$400+F$402+F$404+F$406+F$408+F$410),3)+0.001</f>
        <v>0.17699999999999999</v>
      </c>
      <c r="G405" s="50">
        <f t="shared" ref="G405" si="323">ROUND(G404/(G$398+G$400+G$402+G$404+G$406+G$408+G$410),3)</f>
        <v>0.1</v>
      </c>
      <c r="H405" s="50">
        <f t="shared" ref="H405" si="324">ROUND(H404/(H$398+H$400+H$402+H$404+H$406+H$408+H$410),3)</f>
        <v>0.14499999999999999</v>
      </c>
      <c r="I405" s="51">
        <f t="shared" ref="I405" si="325">ROUND(I404/(I$398+I$400+I$402+I$404+I$406+I$408+I$410),3)</f>
        <v>0.20300000000000001</v>
      </c>
      <c r="J405" s="47"/>
      <c r="M405" s="1"/>
      <c r="N405" s="1"/>
      <c r="O405" s="1"/>
      <c r="P405" s="1"/>
      <c r="Q405" s="1"/>
      <c r="R405" s="1"/>
      <c r="AE405" s="7"/>
      <c r="AM405" s="1"/>
    </row>
    <row r="406" spans="4:40" ht="12.95" customHeight="1" x14ac:dyDescent="0.15">
      <c r="D406" s="331" t="s">
        <v>340</v>
      </c>
      <c r="E406" s="364"/>
      <c r="F406" s="27">
        <f t="shared" ref="F406" si="326">G406+H406+I406</f>
        <v>61</v>
      </c>
      <c r="G406" s="28">
        <v>0</v>
      </c>
      <c r="H406" s="28">
        <v>16</v>
      </c>
      <c r="I406" s="29">
        <v>45</v>
      </c>
      <c r="J406" s="47"/>
      <c r="M406" s="1"/>
      <c r="N406" s="1"/>
      <c r="O406" s="1"/>
      <c r="P406" s="1"/>
      <c r="Q406" s="1"/>
      <c r="R406" s="1"/>
      <c r="AE406" s="7"/>
      <c r="AM406" s="1"/>
    </row>
    <row r="407" spans="4:40" ht="12.95" customHeight="1" x14ac:dyDescent="0.15">
      <c r="D407" s="333"/>
      <c r="E407" s="365"/>
      <c r="F407" s="49">
        <f>ROUND(F406/(F$398+F$400+F$402+F$404+F$406+F$408+F$410),3)</f>
        <v>9.1999999999999998E-2</v>
      </c>
      <c r="G407" s="50">
        <f t="shared" ref="G407" si="327">ROUND(G406/(G$398+G$400+G$402+G$404+G$406+G$408+G$410),3)</f>
        <v>0</v>
      </c>
      <c r="H407" s="50">
        <f t="shared" ref="H407" si="328">ROUND(H406/(H$398+H$400+H$402+H$404+H$406+H$408+H$410),3)</f>
        <v>0.08</v>
      </c>
      <c r="I407" s="51">
        <f>ROUND(I406/(I$398+I$400+I$402+I$404+I$406+I$408+I$410),3)-0.001</f>
        <v>0.111</v>
      </c>
      <c r="J407" s="47"/>
      <c r="M407" s="1"/>
      <c r="N407" s="1"/>
      <c r="O407" s="1"/>
      <c r="P407" s="1"/>
      <c r="Q407" s="1"/>
      <c r="R407" s="1"/>
      <c r="AE407" s="7"/>
      <c r="AM407" s="1"/>
    </row>
    <row r="408" spans="4:40" ht="12.95" customHeight="1" x14ac:dyDescent="0.15">
      <c r="D408" s="331" t="s">
        <v>341</v>
      </c>
      <c r="E408" s="364"/>
      <c r="F408" s="27">
        <f>G408+H408+I408</f>
        <v>23</v>
      </c>
      <c r="G408" s="28">
        <v>3</v>
      </c>
      <c r="H408" s="28">
        <v>4</v>
      </c>
      <c r="I408" s="29">
        <v>16</v>
      </c>
      <c r="M408" s="1"/>
      <c r="N408" s="1"/>
      <c r="O408" s="1"/>
      <c r="P408" s="1"/>
      <c r="Q408" s="1"/>
      <c r="R408" s="1"/>
      <c r="AE408" s="7"/>
      <c r="AM408" s="1"/>
    </row>
    <row r="409" spans="4:40" ht="12.95" customHeight="1" x14ac:dyDescent="0.15">
      <c r="D409" s="333"/>
      <c r="E409" s="365"/>
      <c r="F409" s="49">
        <f>ROUND(F408/(F$398+F$400+F$402+F$404+F$406+F$408+F$410),3)</f>
        <v>3.5000000000000003E-2</v>
      </c>
      <c r="G409" s="50">
        <f t="shared" ref="G409" si="329">ROUND(G408/(G$398+G$400+G$402+G$404+G$406+G$408+G$410),3)</f>
        <v>0.05</v>
      </c>
      <c r="H409" s="50">
        <f t="shared" ref="H409" si="330">ROUND(H408/(H$398+H$400+H$402+H$404+H$406+H$408+H$410),3)</f>
        <v>0.02</v>
      </c>
      <c r="I409" s="51">
        <f t="shared" ref="I409" si="331">ROUND(I408/(I$398+I$400+I$402+I$404+I$406+I$408+I$410),3)</f>
        <v>0.04</v>
      </c>
      <c r="J409" s="47"/>
      <c r="M409" s="1"/>
      <c r="N409" s="1"/>
      <c r="O409" s="1"/>
      <c r="P409" s="1"/>
      <c r="Q409" s="1"/>
      <c r="R409" s="1"/>
      <c r="AE409" s="7"/>
      <c r="AM409" s="1"/>
    </row>
    <row r="410" spans="4:40" ht="12.95" customHeight="1" x14ac:dyDescent="0.15">
      <c r="D410" s="331" t="s">
        <v>342</v>
      </c>
      <c r="E410" s="364"/>
      <c r="F410" s="27">
        <f>G410+H410+I410</f>
        <v>46</v>
      </c>
      <c r="G410" s="28">
        <v>6</v>
      </c>
      <c r="H410" s="28">
        <v>11</v>
      </c>
      <c r="I410" s="29">
        <v>29</v>
      </c>
      <c r="M410" s="1"/>
      <c r="N410" s="1"/>
      <c r="O410" s="1"/>
      <c r="P410" s="1"/>
      <c r="Q410" s="1"/>
      <c r="R410" s="1"/>
      <c r="AE410" s="7"/>
      <c r="AM410" s="1"/>
    </row>
    <row r="411" spans="4:40" ht="12.95" customHeight="1" x14ac:dyDescent="0.15">
      <c r="D411" s="333"/>
      <c r="E411" s="365"/>
      <c r="F411" s="49">
        <f>ROUND(F410/(F$398+F$400+F$402+F$404+F$406+F$408+F$410),3)</f>
        <v>6.9000000000000006E-2</v>
      </c>
      <c r="G411" s="50">
        <f t="shared" ref="G411" si="332">ROUND(G410/(G$398+G$400+G$402+G$404+G$406+G$408+G$410),3)</f>
        <v>0.1</v>
      </c>
      <c r="H411" s="50">
        <f t="shared" ref="H411" si="333">ROUND(H410/(H$398+H$400+H$402+H$404+H$406+H$408+H$410),3)</f>
        <v>5.5E-2</v>
      </c>
      <c r="I411" s="51">
        <f t="shared" ref="I411" si="334">ROUND(I410/(I$398+I$400+I$402+I$404+I$406+I$408+I$410),3)</f>
        <v>7.1999999999999995E-2</v>
      </c>
      <c r="J411" s="47"/>
      <c r="M411" s="1"/>
      <c r="N411" s="1"/>
      <c r="O411" s="1"/>
      <c r="P411" s="1"/>
      <c r="Q411" s="1"/>
      <c r="R411" s="1"/>
      <c r="AE411" s="7"/>
      <c r="AM411" s="1"/>
    </row>
    <row r="412" spans="4:40" ht="12.95" customHeight="1" x14ac:dyDescent="0.15">
      <c r="D412" s="370" t="s">
        <v>21</v>
      </c>
      <c r="E412" s="371"/>
      <c r="F412" s="27">
        <f>F398+F400+F402+F404+F406+F408+F410</f>
        <v>663</v>
      </c>
      <c r="G412" s="28">
        <f t="shared" ref="G412:I412" si="335">G398+G400+G402+G404+G406+G408+G410</f>
        <v>60</v>
      </c>
      <c r="H412" s="28">
        <f t="shared" si="335"/>
        <v>200</v>
      </c>
      <c r="I412" s="29">
        <f t="shared" si="335"/>
        <v>403</v>
      </c>
      <c r="M412" s="1"/>
      <c r="N412" s="1"/>
      <c r="O412" s="1"/>
      <c r="P412" s="1"/>
      <c r="Q412" s="1"/>
      <c r="R412" s="1"/>
      <c r="AE412" s="7"/>
      <c r="AM412" s="1"/>
    </row>
    <row r="413" spans="4:40" ht="13.5" customHeight="1" thickBot="1" x14ac:dyDescent="0.2">
      <c r="D413" s="370"/>
      <c r="E413" s="371"/>
      <c r="F413" s="57">
        <f>F399+F401+F403+F405+F407+F409+F411</f>
        <v>1</v>
      </c>
      <c r="G413" s="58">
        <f t="shared" ref="G413:I413" si="336">G399+G401+G403+G405+G407+G409+G411</f>
        <v>1</v>
      </c>
      <c r="H413" s="58">
        <f t="shared" si="336"/>
        <v>1</v>
      </c>
      <c r="I413" s="59">
        <f t="shared" si="336"/>
        <v>1.0000000000000002</v>
      </c>
      <c r="J413" s="61"/>
      <c r="K413" s="42"/>
      <c r="M413" s="1"/>
      <c r="N413" s="1"/>
      <c r="O413" s="1"/>
      <c r="P413" s="1"/>
      <c r="Q413" s="1"/>
      <c r="R413" s="1"/>
      <c r="AE413" s="7"/>
      <c r="AM413" s="1"/>
    </row>
    <row r="414" spans="4:40" ht="13.5" customHeight="1" x14ac:dyDescent="0.15">
      <c r="D414" s="96"/>
      <c r="E414" s="96"/>
      <c r="F414" s="69"/>
      <c r="G414" s="69"/>
      <c r="H414" s="69"/>
      <c r="I414" s="69"/>
      <c r="J414" s="61"/>
      <c r="K414" s="42"/>
      <c r="M414" s="1"/>
      <c r="N414" s="1"/>
      <c r="O414" s="1"/>
      <c r="P414" s="1"/>
      <c r="Q414" s="1"/>
      <c r="R414" s="1"/>
      <c r="AE414" s="7"/>
      <c r="AM414" s="1"/>
    </row>
    <row r="415" spans="4:40" ht="13.5" customHeight="1" x14ac:dyDescent="0.15">
      <c r="D415" s="96"/>
      <c r="E415" s="96"/>
      <c r="F415" s="69"/>
      <c r="G415" s="69"/>
      <c r="H415" s="69"/>
      <c r="I415" s="69"/>
      <c r="J415" s="61"/>
      <c r="K415" s="42"/>
      <c r="M415" s="1"/>
      <c r="N415" s="1"/>
      <c r="O415" s="1"/>
      <c r="P415" s="1"/>
      <c r="Q415" s="1"/>
      <c r="R415" s="1"/>
      <c r="AE415" s="7"/>
      <c r="AM415" s="1"/>
    </row>
    <row r="416" spans="4:40" x14ac:dyDescent="0.15">
      <c r="D416" s="96"/>
      <c r="E416" s="96"/>
      <c r="F416" s="88"/>
      <c r="G416" s="88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1"/>
      <c r="S416" s="61"/>
      <c r="T416" s="13"/>
      <c r="U416" s="61"/>
      <c r="V416" s="42"/>
      <c r="W416" s="2"/>
      <c r="AM416" s="1"/>
      <c r="AN416" s="7"/>
    </row>
    <row r="417" spans="2:39" ht="14.25" thickBot="1" x14ac:dyDescent="0.2">
      <c r="B417" s="3" t="s">
        <v>289</v>
      </c>
      <c r="G417" s="11"/>
      <c r="K417" s="5"/>
      <c r="O417" s="5"/>
    </row>
    <row r="418" spans="2:39" x14ac:dyDescent="0.15">
      <c r="D418" s="83"/>
      <c r="E418" s="84"/>
      <c r="F418" s="100"/>
      <c r="G418" s="435" t="s">
        <v>248</v>
      </c>
      <c r="H418" s="436"/>
      <c r="I418" s="436"/>
      <c r="J418" s="437"/>
      <c r="K418" s="12"/>
      <c r="N418" s="1"/>
      <c r="O418" s="1"/>
      <c r="P418" s="1"/>
      <c r="Q418" s="1"/>
      <c r="R418" s="1"/>
      <c r="AF418" s="7"/>
      <c r="AM418" s="1"/>
    </row>
    <row r="419" spans="2:39" x14ac:dyDescent="0.15">
      <c r="D419" s="85"/>
      <c r="E419" s="86"/>
      <c r="F419" s="86"/>
      <c r="G419" s="14"/>
      <c r="H419" s="15" t="s">
        <v>12</v>
      </c>
      <c r="I419" s="15" t="s">
        <v>13</v>
      </c>
      <c r="J419" s="48" t="s">
        <v>14</v>
      </c>
      <c r="K419" s="19"/>
      <c r="N419" s="1"/>
      <c r="O419" s="1"/>
      <c r="P419" s="1"/>
      <c r="Q419" s="1"/>
      <c r="R419" s="1"/>
      <c r="AF419" s="7"/>
      <c r="AM419" s="1"/>
    </row>
    <row r="420" spans="2:39" ht="13.5" customHeight="1" x14ac:dyDescent="0.15">
      <c r="D420" s="331" t="s">
        <v>290</v>
      </c>
      <c r="E420" s="364"/>
      <c r="F420" s="332"/>
      <c r="G420" s="27">
        <f>H420+I420+J420</f>
        <v>388</v>
      </c>
      <c r="H420" s="28">
        <v>68</v>
      </c>
      <c r="I420" s="28">
        <v>77</v>
      </c>
      <c r="J420" s="29">
        <v>243</v>
      </c>
      <c r="N420" s="1"/>
      <c r="O420" s="1"/>
      <c r="P420" s="1"/>
      <c r="Q420" s="1"/>
      <c r="R420" s="1"/>
      <c r="S420" s="1" t="s">
        <v>290</v>
      </c>
      <c r="T420" s="6">
        <v>761</v>
      </c>
      <c r="AF420" s="7"/>
      <c r="AM420" s="1"/>
    </row>
    <row r="421" spans="2:39" s="113" customFormat="1" x14ac:dyDescent="0.15">
      <c r="B421" s="108"/>
      <c r="C421" s="108"/>
      <c r="D421" s="333"/>
      <c r="E421" s="365"/>
      <c r="F421" s="334"/>
      <c r="G421" s="109">
        <f>ROUND(G420/(G$420+G$422+G$424+G$426+G$428+G$430+G$432+G$434),3)</f>
        <v>0.76100000000000001</v>
      </c>
      <c r="H421" s="110">
        <f t="shared" ref="H421:J421" si="337">ROUND(H420/(H$420+H$422+H$424+H$426+H$428+H$430+H$432+H$434),3)</f>
        <v>0.91900000000000004</v>
      </c>
      <c r="I421" s="110">
        <f t="shared" si="337"/>
        <v>0.56200000000000006</v>
      </c>
      <c r="J421" s="111">
        <f t="shared" si="337"/>
        <v>0.81299999999999994</v>
      </c>
      <c r="K421" s="112"/>
      <c r="L421" s="108"/>
      <c r="M421" s="108"/>
      <c r="S421" s="113" t="s">
        <v>420</v>
      </c>
      <c r="T421" s="114">
        <v>49</v>
      </c>
      <c r="AF421" s="7"/>
    </row>
    <row r="422" spans="2:39" ht="13.5" customHeight="1" x14ac:dyDescent="0.15">
      <c r="D422" s="331" t="s">
        <v>291</v>
      </c>
      <c r="E422" s="364"/>
      <c r="F422" s="332"/>
      <c r="G422" s="27">
        <f>H422+I422+J422</f>
        <v>25</v>
      </c>
      <c r="H422" s="28">
        <v>1</v>
      </c>
      <c r="I422" s="28">
        <v>15</v>
      </c>
      <c r="J422" s="29">
        <v>9</v>
      </c>
      <c r="N422" s="1"/>
      <c r="O422" s="1"/>
      <c r="P422" s="1"/>
      <c r="Q422" s="1"/>
      <c r="R422" s="1"/>
      <c r="S422" s="107" t="s">
        <v>421</v>
      </c>
      <c r="T422" s="6">
        <v>67</v>
      </c>
      <c r="AF422" s="7"/>
      <c r="AM422" s="1"/>
    </row>
    <row r="423" spans="2:39" x14ac:dyDescent="0.15">
      <c r="D423" s="333"/>
      <c r="E423" s="365"/>
      <c r="F423" s="334"/>
      <c r="G423" s="49">
        <f>ROUND(G422/(G$420+G$422+G$424+G$426+G$428+G$430+G$432+G$434),3)</f>
        <v>4.9000000000000002E-2</v>
      </c>
      <c r="H423" s="50">
        <f>ROUND(H422/(H$420+H$422+H$424+H$426+H$428+H$430+H$432+H$434),3)-0.001</f>
        <v>1.3000000000000001E-2</v>
      </c>
      <c r="I423" s="50">
        <f>ROUND(I422/(I$420+I$422+I$424+I$426+I$428+I$430+I$432+I$434),3)+0.001</f>
        <v>0.11</v>
      </c>
      <c r="J423" s="51">
        <f t="shared" ref="J423" si="338">ROUND(J422/(J$420+J$422+J$424+J$426+J$428+J$430+J$432+J$434),3)</f>
        <v>0.03</v>
      </c>
      <c r="K423" s="47"/>
      <c r="N423" s="1"/>
      <c r="O423" s="1"/>
      <c r="P423" s="1"/>
      <c r="Q423" s="1"/>
      <c r="R423" s="1"/>
      <c r="S423" s="113" t="s">
        <v>422</v>
      </c>
      <c r="T423" s="6">
        <v>45</v>
      </c>
      <c r="AF423" s="7"/>
      <c r="AM423" s="1"/>
    </row>
    <row r="424" spans="2:39" ht="13.5" customHeight="1" x14ac:dyDescent="0.15">
      <c r="D424" s="454" t="s">
        <v>292</v>
      </c>
      <c r="E424" s="443"/>
      <c r="F424" s="455"/>
      <c r="G424" s="27">
        <f>H424+I424+J424</f>
        <v>34</v>
      </c>
      <c r="H424" s="28">
        <v>2</v>
      </c>
      <c r="I424" s="28">
        <v>16</v>
      </c>
      <c r="J424" s="29">
        <v>16</v>
      </c>
      <c r="K424" s="47"/>
      <c r="N424" s="1"/>
      <c r="O424" s="1"/>
      <c r="P424" s="1"/>
      <c r="Q424" s="1"/>
      <c r="R424" s="1"/>
      <c r="S424" s="1" t="s">
        <v>2</v>
      </c>
      <c r="T424" s="6">
        <v>17</v>
      </c>
      <c r="AF424" s="7"/>
      <c r="AM424" s="1"/>
    </row>
    <row r="425" spans="2:39" x14ac:dyDescent="0.15">
      <c r="D425" s="456"/>
      <c r="E425" s="445"/>
      <c r="F425" s="457"/>
      <c r="G425" s="49">
        <f>ROUND(G424/(G$420+G$422+G$424+G$426+G$428+G$430+G$432+G$434),3)</f>
        <v>6.7000000000000004E-2</v>
      </c>
      <c r="H425" s="50">
        <f t="shared" ref="H425" si="339">ROUND(H424/(H$420+H$422+H$424+H$426+H$428+H$430+H$432+H$434),3)</f>
        <v>2.7E-2</v>
      </c>
      <c r="I425" s="50">
        <f t="shared" ref="I425" si="340">ROUND(I424/(I$420+I$422+I$424+I$426+I$428+I$430+I$432+I$434),3)</f>
        <v>0.11700000000000001</v>
      </c>
      <c r="J425" s="51">
        <f t="shared" ref="J425" si="341">ROUND(J424/(J$420+J$422+J$424+J$426+J$428+J$430+J$432+J$434),3)</f>
        <v>5.3999999999999999E-2</v>
      </c>
      <c r="K425" s="47"/>
      <c r="N425" s="1"/>
      <c r="O425" s="1"/>
      <c r="P425" s="1"/>
      <c r="Q425" s="1"/>
      <c r="R425" s="1"/>
      <c r="S425" s="1" t="s">
        <v>294</v>
      </c>
      <c r="T425" s="6">
        <v>43</v>
      </c>
      <c r="AF425" s="7"/>
      <c r="AM425" s="1"/>
    </row>
    <row r="426" spans="2:39" ht="13.5" customHeight="1" x14ac:dyDescent="0.15">
      <c r="D426" s="331" t="s">
        <v>293</v>
      </c>
      <c r="E426" s="364"/>
      <c r="F426" s="332"/>
      <c r="G426" s="27">
        <f>H426+I426+J426</f>
        <v>23</v>
      </c>
      <c r="H426" s="28">
        <v>0</v>
      </c>
      <c r="I426" s="28">
        <v>13</v>
      </c>
      <c r="J426" s="29">
        <v>10</v>
      </c>
      <c r="N426" s="1"/>
      <c r="O426" s="1"/>
      <c r="P426" s="1"/>
      <c r="Q426" s="1"/>
      <c r="R426" s="1"/>
      <c r="S426" s="1" t="s">
        <v>419</v>
      </c>
      <c r="T426" s="6">
        <v>2</v>
      </c>
      <c r="AF426" s="7"/>
      <c r="AM426" s="1"/>
    </row>
    <row r="427" spans="2:39" x14ac:dyDescent="0.15">
      <c r="D427" s="333"/>
      <c r="E427" s="365"/>
      <c r="F427" s="334"/>
      <c r="G427" s="49">
        <f>ROUND(G426/(G$420+G$422+G$424+G$426+G$428+G$430+G$432+G$434),3)</f>
        <v>4.4999999999999998E-2</v>
      </c>
      <c r="H427" s="50">
        <f t="shared" ref="H427" si="342">ROUND(H426/(H$420+H$422+H$424+H$426+H$428+H$430+H$432+H$434),3)</f>
        <v>0</v>
      </c>
      <c r="I427" s="50">
        <f t="shared" ref="I427" si="343">ROUND(I426/(I$420+I$422+I$424+I$426+I$428+I$430+I$432+I$434),3)</f>
        <v>9.5000000000000001E-2</v>
      </c>
      <c r="J427" s="51">
        <f>ROUND(J426/(J$420+J$422+J$424+J$426+J$428+J$430+J$432+J$434),3)+0.001</f>
        <v>3.4000000000000002E-2</v>
      </c>
      <c r="K427" s="47"/>
      <c r="N427" s="1"/>
      <c r="O427" s="1"/>
      <c r="P427" s="1"/>
      <c r="Q427" s="1"/>
      <c r="R427" s="1"/>
      <c r="S427" s="1" t="s">
        <v>277</v>
      </c>
      <c r="T427" s="6">
        <v>16</v>
      </c>
      <c r="AF427" s="7"/>
      <c r="AM427" s="1"/>
    </row>
    <row r="428" spans="2:39" ht="13.5" customHeight="1" x14ac:dyDescent="0.15">
      <c r="D428" s="331" t="s">
        <v>2</v>
      </c>
      <c r="E428" s="364"/>
      <c r="F428" s="332"/>
      <c r="G428" s="27">
        <f>H428+I428+J428</f>
        <v>9</v>
      </c>
      <c r="H428" s="28">
        <v>0</v>
      </c>
      <c r="I428" s="28">
        <v>5</v>
      </c>
      <c r="J428" s="29">
        <v>4</v>
      </c>
      <c r="N428" s="1"/>
      <c r="O428" s="1"/>
      <c r="P428" s="1"/>
      <c r="Q428" s="1"/>
      <c r="R428" s="1"/>
      <c r="AF428" s="7"/>
      <c r="AM428" s="1"/>
    </row>
    <row r="429" spans="2:39" x14ac:dyDescent="0.15">
      <c r="D429" s="333"/>
      <c r="E429" s="365"/>
      <c r="F429" s="334"/>
      <c r="G429" s="49">
        <f>ROUND(G428/(G$420+G$422+G$424+G$426+G$428+G$430+G$432+G$434),3)-0.001</f>
        <v>1.6999999999999998E-2</v>
      </c>
      <c r="H429" s="50">
        <f t="shared" ref="H429" si="344">ROUND(H428/(H$420+H$422+H$424+H$426+H$428+H$430+H$432+H$434),3)</f>
        <v>0</v>
      </c>
      <c r="I429" s="50">
        <f t="shared" ref="I429" si="345">ROUND(I428/(I$420+I$422+I$424+I$426+I$428+I$430+I$432+I$434),3)</f>
        <v>3.5999999999999997E-2</v>
      </c>
      <c r="J429" s="51">
        <f t="shared" ref="J429" si="346">ROUND(J428/(J$420+J$422+J$424+J$426+J$428+J$430+J$432+J$434),3)</f>
        <v>1.2999999999999999E-2</v>
      </c>
      <c r="K429" s="47"/>
      <c r="N429" s="1"/>
      <c r="O429" s="1"/>
      <c r="P429" s="1"/>
      <c r="Q429" s="1"/>
      <c r="R429" s="1"/>
      <c r="AF429" s="7"/>
      <c r="AM429" s="1"/>
    </row>
    <row r="430" spans="2:39" ht="13.5" customHeight="1" x14ac:dyDescent="0.15">
      <c r="D430" s="454" t="s">
        <v>294</v>
      </c>
      <c r="E430" s="443"/>
      <c r="F430" s="455"/>
      <c r="G430" s="27">
        <f>H430+I430+J430</f>
        <v>22</v>
      </c>
      <c r="H430" s="28">
        <v>3</v>
      </c>
      <c r="I430" s="28">
        <v>7</v>
      </c>
      <c r="J430" s="29">
        <v>12</v>
      </c>
      <c r="N430" s="1"/>
      <c r="O430" s="1"/>
      <c r="P430" s="1"/>
      <c r="Q430" s="1"/>
      <c r="R430" s="1"/>
      <c r="AF430" s="7"/>
      <c r="AM430" s="1"/>
    </row>
    <row r="431" spans="2:39" x14ac:dyDescent="0.15">
      <c r="D431" s="456"/>
      <c r="E431" s="445"/>
      <c r="F431" s="457"/>
      <c r="G431" s="49">
        <f>ROUND(G430/(G$420+G$422+G$424+G$426+G$428+G$430+G$432+G$434),3)</f>
        <v>4.2999999999999997E-2</v>
      </c>
      <c r="H431" s="50">
        <f t="shared" ref="H431" si="347">ROUND(H430/(H$420+H$422+H$424+H$426+H$428+H$430+H$432+H$434),3)</f>
        <v>4.1000000000000002E-2</v>
      </c>
      <c r="I431" s="50">
        <f t="shared" ref="I431" si="348">ROUND(I430/(I$420+I$422+I$424+I$426+I$428+I$430+I$432+I$434),3)</f>
        <v>5.0999999999999997E-2</v>
      </c>
      <c r="J431" s="51">
        <f t="shared" ref="J431" si="349">ROUND(J430/(J$420+J$422+J$424+J$426+J$428+J$430+J$432+J$434),3)</f>
        <v>0.04</v>
      </c>
      <c r="K431" s="47"/>
      <c r="N431" s="1"/>
      <c r="O431" s="1"/>
      <c r="P431" s="1"/>
      <c r="Q431" s="1"/>
      <c r="R431" s="1"/>
      <c r="AF431" s="7"/>
      <c r="AM431" s="1"/>
    </row>
    <row r="432" spans="2:39" ht="13.5" customHeight="1" x14ac:dyDescent="0.15">
      <c r="D432" s="454" t="s">
        <v>295</v>
      </c>
      <c r="E432" s="443"/>
      <c r="F432" s="455"/>
      <c r="G432" s="27">
        <f>H432+I432+J432</f>
        <v>1</v>
      </c>
      <c r="H432" s="28">
        <v>0</v>
      </c>
      <c r="I432" s="28">
        <v>0</v>
      </c>
      <c r="J432" s="29">
        <v>1</v>
      </c>
      <c r="N432" s="1"/>
      <c r="O432" s="1"/>
      <c r="P432" s="1"/>
      <c r="Q432" s="1"/>
      <c r="R432" s="1"/>
      <c r="AF432" s="7"/>
      <c r="AM432" s="1"/>
    </row>
    <row r="433" spans="2:40" x14ac:dyDescent="0.15">
      <c r="D433" s="456"/>
      <c r="E433" s="445"/>
      <c r="F433" s="457"/>
      <c r="G433" s="49">
        <f>ROUND(G432/(G$420+G$422+G$424+G$426+G$428+G$430+G$432+G$434),3)</f>
        <v>2E-3</v>
      </c>
      <c r="H433" s="50">
        <f t="shared" ref="H433" si="350">ROUND(H432/(H$420+H$422+H$424+H$426+H$428+H$430+H$432+H$434),3)</f>
        <v>0</v>
      </c>
      <c r="I433" s="50">
        <f t="shared" ref="I433" si="351">ROUND(I432/(I$420+I$422+I$424+I$426+I$428+I$430+I$432+I$434),3)</f>
        <v>0</v>
      </c>
      <c r="J433" s="51">
        <f t="shared" ref="J433" si="352">ROUND(J432/(J$420+J$422+J$424+J$426+J$428+J$430+J$432+J$434),3)</f>
        <v>3.0000000000000001E-3</v>
      </c>
      <c r="K433" s="47"/>
      <c r="N433" s="1"/>
      <c r="O433" s="1"/>
      <c r="P433" s="1"/>
      <c r="Q433" s="1"/>
      <c r="R433" s="1"/>
      <c r="AF433" s="7"/>
      <c r="AM433" s="1"/>
    </row>
    <row r="434" spans="2:40" ht="13.5" customHeight="1" x14ac:dyDescent="0.15">
      <c r="D434" s="331" t="s">
        <v>277</v>
      </c>
      <c r="E434" s="364"/>
      <c r="F434" s="332"/>
      <c r="G434" s="27">
        <f>H434+I434+J434</f>
        <v>8</v>
      </c>
      <c r="H434" s="28">
        <v>0</v>
      </c>
      <c r="I434" s="28">
        <v>4</v>
      </c>
      <c r="J434" s="29">
        <v>4</v>
      </c>
      <c r="N434" s="1"/>
      <c r="O434" s="1"/>
      <c r="P434" s="1"/>
      <c r="Q434" s="1"/>
      <c r="R434" s="1"/>
      <c r="AF434" s="7"/>
      <c r="AM434" s="1"/>
    </row>
    <row r="435" spans="2:40" x14ac:dyDescent="0.15">
      <c r="D435" s="333"/>
      <c r="E435" s="365"/>
      <c r="F435" s="334"/>
      <c r="G435" s="49">
        <f>ROUND(G434/(G$420+G$422+G$424+G$426+G$428+G$430+G$432+G$434),3)</f>
        <v>1.6E-2</v>
      </c>
      <c r="H435" s="50">
        <f t="shared" ref="H435" si="353">ROUND(H434/(H$420+H$422+H$424+H$426+H$428+H$430+H$432+H$434),3)</f>
        <v>0</v>
      </c>
      <c r="I435" s="50">
        <f t="shared" ref="I435" si="354">ROUND(I434/(I$420+I$422+I$424+I$426+I$428+I$430+I$432+I$434),3)</f>
        <v>2.9000000000000001E-2</v>
      </c>
      <c r="J435" s="51">
        <f t="shared" ref="J435" si="355">ROUND(J434/(J$420+J$422+J$424+J$426+J$428+J$430+J$432+J$434),3)</f>
        <v>1.2999999999999999E-2</v>
      </c>
      <c r="K435" s="47"/>
      <c r="N435" s="1"/>
      <c r="O435" s="1"/>
      <c r="P435" s="1"/>
      <c r="Q435" s="1"/>
      <c r="R435" s="1"/>
      <c r="AF435" s="7"/>
      <c r="AM435" s="1"/>
    </row>
    <row r="436" spans="2:40" x14ac:dyDescent="0.15">
      <c r="D436" s="335" t="s">
        <v>21</v>
      </c>
      <c r="E436" s="339"/>
      <c r="F436" s="336"/>
      <c r="G436" s="27">
        <f>G420+G422+G424+G426+G428+G430+G432+G434</f>
        <v>510</v>
      </c>
      <c r="H436" s="28">
        <f t="shared" ref="H436:J436" si="356">H420+H422+H424+H426+H428+H430+H432+H434</f>
        <v>74</v>
      </c>
      <c r="I436" s="28">
        <f t="shared" si="356"/>
        <v>137</v>
      </c>
      <c r="J436" s="29">
        <f t="shared" si="356"/>
        <v>299</v>
      </c>
      <c r="N436" s="1"/>
      <c r="O436" s="1"/>
      <c r="P436" s="1"/>
      <c r="Q436" s="1"/>
      <c r="R436" s="1"/>
      <c r="AF436" s="7"/>
      <c r="AM436" s="1"/>
    </row>
    <row r="437" spans="2:40" ht="14.25" thickBot="1" x14ac:dyDescent="0.2">
      <c r="D437" s="337"/>
      <c r="E437" s="340"/>
      <c r="F437" s="338"/>
      <c r="G437" s="57">
        <f>G421+G423+G425+G427+G429+G431+G433+G435</f>
        <v>1</v>
      </c>
      <c r="H437" s="58">
        <f t="shared" ref="H437:J437" si="357">H421+H423+H425+H427+H429+H431+H433+H435</f>
        <v>1</v>
      </c>
      <c r="I437" s="58">
        <f t="shared" si="357"/>
        <v>1</v>
      </c>
      <c r="J437" s="59">
        <f t="shared" si="357"/>
        <v>1</v>
      </c>
      <c r="K437" s="61"/>
      <c r="L437" s="42"/>
      <c r="N437" s="1"/>
      <c r="O437" s="1"/>
      <c r="P437" s="1"/>
      <c r="Q437" s="1"/>
      <c r="R437" s="1"/>
      <c r="AF437" s="7"/>
      <c r="AM437" s="1"/>
    </row>
    <row r="438" spans="2:40" x14ac:dyDescent="0.15">
      <c r="D438" s="96"/>
      <c r="E438" s="96"/>
      <c r="F438" s="88"/>
      <c r="G438" s="88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1"/>
      <c r="S438" s="61"/>
      <c r="T438" s="13"/>
      <c r="U438" s="61"/>
      <c r="V438" s="42"/>
      <c r="W438" s="2"/>
      <c r="AM438" s="1"/>
      <c r="AN438" s="7"/>
    </row>
    <row r="439" spans="2:40" x14ac:dyDescent="0.15">
      <c r="D439" s="96"/>
      <c r="E439" s="96"/>
      <c r="F439" s="88"/>
      <c r="G439" s="88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1"/>
      <c r="S439" s="61"/>
      <c r="T439" s="13"/>
      <c r="U439" s="61"/>
      <c r="V439" s="42"/>
      <c r="W439" s="2"/>
      <c r="AM439" s="1"/>
      <c r="AN439" s="7"/>
    </row>
    <row r="440" spans="2:40" x14ac:dyDescent="0.15">
      <c r="D440" s="96"/>
      <c r="E440" s="96"/>
      <c r="F440" s="88"/>
      <c r="G440" s="88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1"/>
      <c r="S440" s="61"/>
      <c r="T440" s="13"/>
      <c r="U440" s="61"/>
      <c r="V440" s="42"/>
      <c r="W440" s="2"/>
      <c r="AM440" s="1"/>
      <c r="AN440" s="7"/>
    </row>
    <row r="441" spans="2:40" ht="14.25" thickBot="1" x14ac:dyDescent="0.2">
      <c r="B441" s="3" t="s">
        <v>343</v>
      </c>
      <c r="K441" s="5"/>
      <c r="O441" s="5"/>
    </row>
    <row r="442" spans="2:40" x14ac:dyDescent="0.15">
      <c r="D442" s="335"/>
      <c r="E442" s="339"/>
      <c r="F442" s="435" t="s">
        <v>281</v>
      </c>
      <c r="G442" s="452"/>
      <c r="H442" s="452"/>
      <c r="I442" s="453"/>
      <c r="J442" s="12"/>
      <c r="M442" s="1"/>
      <c r="N442" s="1"/>
      <c r="O442" s="1"/>
      <c r="P442" s="1"/>
      <c r="Q442" s="1"/>
      <c r="R442" s="1"/>
      <c r="AE442" s="7"/>
      <c r="AM442" s="1"/>
    </row>
    <row r="443" spans="2:40" x14ac:dyDescent="0.15">
      <c r="D443" s="337"/>
      <c r="E443" s="340"/>
      <c r="F443" s="14"/>
      <c r="G443" s="15" t="s">
        <v>12</v>
      </c>
      <c r="H443" s="15" t="s">
        <v>13</v>
      </c>
      <c r="I443" s="48" t="s">
        <v>14</v>
      </c>
      <c r="J443" s="19"/>
      <c r="M443" s="1"/>
      <c r="N443" s="1"/>
      <c r="O443" s="1"/>
      <c r="P443" s="1"/>
      <c r="Q443" s="1"/>
      <c r="R443" s="1"/>
      <c r="AE443" s="7"/>
      <c r="AM443" s="1"/>
    </row>
    <row r="444" spans="2:40" x14ac:dyDescent="0.15">
      <c r="D444" s="331" t="s">
        <v>334</v>
      </c>
      <c r="E444" s="364"/>
      <c r="F444" s="27">
        <f>G444+H444+I444</f>
        <v>72</v>
      </c>
      <c r="G444" s="28">
        <v>8</v>
      </c>
      <c r="H444" s="28">
        <v>31</v>
      </c>
      <c r="I444" s="29">
        <v>33</v>
      </c>
      <c r="M444" s="1"/>
      <c r="N444" s="1"/>
      <c r="O444" s="1"/>
      <c r="P444" s="1"/>
      <c r="Q444" s="1"/>
      <c r="R444" s="1"/>
      <c r="S444" s="1" t="s">
        <v>8</v>
      </c>
      <c r="T444" s="6">
        <v>72</v>
      </c>
      <c r="AE444" s="7"/>
      <c r="AM444" s="1"/>
    </row>
    <row r="445" spans="2:40" x14ac:dyDescent="0.15">
      <c r="D445" s="333"/>
      <c r="E445" s="365"/>
      <c r="F445" s="49">
        <f>ROUND(F444/(F$444+F$446+F$448+F$450+F$452),3)</f>
        <v>0.104</v>
      </c>
      <c r="G445" s="50">
        <f t="shared" ref="G445:I445" si="358">ROUND(G444/(G$444+G$446+G$448+G$450+G$452),3)</f>
        <v>0.111</v>
      </c>
      <c r="H445" s="50">
        <f t="shared" si="358"/>
        <v>0.14599999999999999</v>
      </c>
      <c r="I445" s="51">
        <f t="shared" si="358"/>
        <v>8.1000000000000003E-2</v>
      </c>
      <c r="J445" s="47"/>
      <c r="M445" s="1"/>
      <c r="N445" s="1"/>
      <c r="O445" s="1"/>
      <c r="P445" s="1"/>
      <c r="Q445" s="1"/>
      <c r="R445" s="1"/>
      <c r="S445" s="1" t="s">
        <v>344</v>
      </c>
      <c r="T445" s="6">
        <v>139</v>
      </c>
      <c r="AE445" s="7"/>
      <c r="AM445" s="1"/>
    </row>
    <row r="446" spans="2:40" x14ac:dyDescent="0.15">
      <c r="D446" s="331" t="s">
        <v>344</v>
      </c>
      <c r="E446" s="364"/>
      <c r="F446" s="27">
        <f>G446+H446+I446</f>
        <v>139</v>
      </c>
      <c r="G446" s="28">
        <v>5</v>
      </c>
      <c r="H446" s="28">
        <v>41</v>
      </c>
      <c r="I446" s="29">
        <v>93</v>
      </c>
      <c r="M446" s="1"/>
      <c r="N446" s="1"/>
      <c r="O446" s="1"/>
      <c r="P446" s="1"/>
      <c r="Q446" s="1"/>
      <c r="R446" s="1"/>
      <c r="S446" s="1" t="s">
        <v>345</v>
      </c>
      <c r="T446" s="6">
        <v>388</v>
      </c>
      <c r="AE446" s="7"/>
      <c r="AM446" s="1"/>
    </row>
    <row r="447" spans="2:40" x14ac:dyDescent="0.15">
      <c r="D447" s="333"/>
      <c r="E447" s="365"/>
      <c r="F447" s="49">
        <f>ROUND(F446/(F$444+F$446+F$448+F$450+F$452),3)</f>
        <v>0.20100000000000001</v>
      </c>
      <c r="G447" s="50">
        <f t="shared" ref="G447" si="359">ROUND(G446/(G$444+G$446+G$448+G$450+G$452),3)</f>
        <v>6.9000000000000006E-2</v>
      </c>
      <c r="H447" s="50">
        <f t="shared" ref="H447" si="360">ROUND(H446/(H$444+H$446+H$448+H$450+H$452),3)</f>
        <v>0.193</v>
      </c>
      <c r="I447" s="51">
        <f t="shared" ref="I447" si="361">ROUND(I446/(I$444+I$446+I$448+I$450+I$452),3)</f>
        <v>0.22800000000000001</v>
      </c>
      <c r="J447" s="47"/>
      <c r="M447" s="1"/>
      <c r="N447" s="1"/>
      <c r="O447" s="1"/>
      <c r="P447" s="1"/>
      <c r="Q447" s="1"/>
      <c r="R447" s="1"/>
      <c r="S447" s="1" t="s">
        <v>347</v>
      </c>
      <c r="T447" s="6">
        <v>82</v>
      </c>
      <c r="AE447" s="7"/>
      <c r="AM447" s="1"/>
    </row>
    <row r="448" spans="2:40" x14ac:dyDescent="0.15">
      <c r="D448" s="331" t="s">
        <v>345</v>
      </c>
      <c r="E448" s="364"/>
      <c r="F448" s="27">
        <f>G448+H448+I448</f>
        <v>388</v>
      </c>
      <c r="G448" s="28">
        <v>40</v>
      </c>
      <c r="H448" s="28">
        <v>111</v>
      </c>
      <c r="I448" s="29">
        <v>237</v>
      </c>
      <c r="M448" s="1"/>
      <c r="N448" s="1"/>
      <c r="O448" s="1"/>
      <c r="P448" s="1"/>
      <c r="Q448" s="1"/>
      <c r="R448" s="1"/>
      <c r="S448" s="1" t="s">
        <v>346</v>
      </c>
      <c r="T448" s="6">
        <v>11</v>
      </c>
      <c r="AE448" s="7"/>
      <c r="AM448" s="1"/>
    </row>
    <row r="449" spans="2:40" x14ac:dyDescent="0.15">
      <c r="D449" s="333"/>
      <c r="E449" s="365"/>
      <c r="F449" s="49">
        <f>ROUND(F448/(F$444+F$446+F$448+F$450+F$452),3)</f>
        <v>0.56100000000000005</v>
      </c>
      <c r="G449" s="50">
        <f t="shared" ref="G449" si="362">ROUND(G448/(G$444+G$446+G$448+G$450+G$452),3)</f>
        <v>0.55600000000000005</v>
      </c>
      <c r="H449" s="50">
        <f t="shared" ref="H449" si="363">ROUND(H448/(H$444+H$446+H$448+H$450+H$452),3)</f>
        <v>0.52400000000000002</v>
      </c>
      <c r="I449" s="51">
        <f t="shared" ref="I449" si="364">ROUND(I448/(I$444+I$446+I$448+I$450+I$452),3)</f>
        <v>0.58099999999999996</v>
      </c>
      <c r="J449" s="47"/>
      <c r="M449" s="1"/>
      <c r="N449" s="1"/>
      <c r="O449" s="1"/>
      <c r="P449" s="1"/>
      <c r="Q449" s="1"/>
      <c r="R449" s="1"/>
      <c r="AE449" s="7"/>
      <c r="AM449" s="1"/>
    </row>
    <row r="450" spans="2:40" x14ac:dyDescent="0.15">
      <c r="D450" s="331" t="s">
        <v>347</v>
      </c>
      <c r="E450" s="364"/>
      <c r="F450" s="27">
        <f>G450+H450+I450</f>
        <v>82</v>
      </c>
      <c r="G450" s="28">
        <v>19</v>
      </c>
      <c r="H450" s="28">
        <v>23</v>
      </c>
      <c r="I450" s="29">
        <v>40</v>
      </c>
      <c r="M450" s="1"/>
      <c r="N450" s="1"/>
      <c r="O450" s="1"/>
      <c r="P450" s="1"/>
      <c r="Q450" s="1"/>
      <c r="R450" s="1"/>
      <c r="AE450" s="7"/>
      <c r="AM450" s="1"/>
    </row>
    <row r="451" spans="2:40" x14ac:dyDescent="0.15">
      <c r="D451" s="333"/>
      <c r="E451" s="365"/>
      <c r="F451" s="49">
        <f>ROUND(F450/(F$444+F$446+F$448+F$450+F$452),3)</f>
        <v>0.11799999999999999</v>
      </c>
      <c r="G451" s="50">
        <f t="shared" ref="G451" si="365">ROUND(G450/(G$444+G$446+G$448+G$450+G$452),3)</f>
        <v>0.26400000000000001</v>
      </c>
      <c r="H451" s="50">
        <f>ROUND(H450/(H$444+H$446+H$448+H$450+H$452),3)+0.001</f>
        <v>0.109</v>
      </c>
      <c r="I451" s="51">
        <f t="shared" ref="I451" si="366">ROUND(I450/(I$444+I$446+I$448+I$450+I$452),3)</f>
        <v>9.8000000000000004E-2</v>
      </c>
      <c r="J451" s="47"/>
      <c r="M451" s="1"/>
      <c r="N451" s="1"/>
      <c r="O451" s="1"/>
      <c r="P451" s="1"/>
      <c r="Q451" s="1"/>
      <c r="R451" s="1"/>
      <c r="AE451" s="7"/>
      <c r="AM451" s="1"/>
    </row>
    <row r="452" spans="2:40" x14ac:dyDescent="0.15">
      <c r="D452" s="331" t="s">
        <v>346</v>
      </c>
      <c r="E452" s="364"/>
      <c r="F452" s="27">
        <f>G452+H452+I452</f>
        <v>11</v>
      </c>
      <c r="G452" s="28">
        <v>0</v>
      </c>
      <c r="H452" s="28">
        <v>6</v>
      </c>
      <c r="I452" s="29">
        <v>5</v>
      </c>
      <c r="J452" s="47"/>
      <c r="M452" s="1"/>
      <c r="N452" s="1"/>
      <c r="O452" s="1"/>
      <c r="P452" s="1"/>
      <c r="Q452" s="1"/>
      <c r="R452" s="1"/>
      <c r="AE452" s="7"/>
      <c r="AM452" s="1"/>
    </row>
    <row r="453" spans="2:40" x14ac:dyDescent="0.15">
      <c r="D453" s="333"/>
      <c r="E453" s="365"/>
      <c r="F453" s="49">
        <f>ROUND(F452/(F$444+F$446+F$448+F$450+F$452),3)</f>
        <v>1.6E-2</v>
      </c>
      <c r="G453" s="50">
        <f t="shared" ref="G453" si="367">ROUND(G452/(G$444+G$446+G$448+G$450+G$452),3)</f>
        <v>0</v>
      </c>
      <c r="H453" s="50">
        <f t="shared" ref="H453" si="368">ROUND(H452/(H$444+H$446+H$448+H$450+H$452),3)</f>
        <v>2.8000000000000001E-2</v>
      </c>
      <c r="I453" s="51">
        <f t="shared" ref="I453" si="369">ROUND(I452/(I$444+I$446+I$448+I$450+I$452),3)</f>
        <v>1.2E-2</v>
      </c>
      <c r="J453" s="47"/>
      <c r="M453" s="1"/>
      <c r="N453" s="1"/>
      <c r="O453" s="1"/>
      <c r="P453" s="1"/>
      <c r="Q453" s="1"/>
      <c r="R453" s="1"/>
      <c r="AE453" s="7"/>
      <c r="AM453" s="1"/>
    </row>
    <row r="454" spans="2:40" x14ac:dyDescent="0.15">
      <c r="D454" s="370" t="s">
        <v>21</v>
      </c>
      <c r="E454" s="371"/>
      <c r="F454" s="27">
        <f>F444+F446+F448+F450+F452</f>
        <v>692</v>
      </c>
      <c r="G454" s="28">
        <f t="shared" ref="G454:I454" si="370">G444+G446+G448+G450+G452</f>
        <v>72</v>
      </c>
      <c r="H454" s="28">
        <f t="shared" si="370"/>
        <v>212</v>
      </c>
      <c r="I454" s="29">
        <f t="shared" si="370"/>
        <v>408</v>
      </c>
      <c r="M454" s="1"/>
      <c r="N454" s="1"/>
      <c r="O454" s="1"/>
      <c r="P454" s="1"/>
      <c r="Q454" s="1"/>
      <c r="R454" s="1"/>
      <c r="AE454" s="7"/>
      <c r="AM454" s="1"/>
    </row>
    <row r="455" spans="2:40" ht="14.25" thickBot="1" x14ac:dyDescent="0.2">
      <c r="D455" s="370"/>
      <c r="E455" s="371"/>
      <c r="F455" s="57">
        <f>F445+F447+F449+F451+F453</f>
        <v>1</v>
      </c>
      <c r="G455" s="58">
        <f t="shared" ref="G455:I455" si="371">G445+G447+G449+G451+G453</f>
        <v>1</v>
      </c>
      <c r="H455" s="58">
        <f t="shared" si="371"/>
        <v>1</v>
      </c>
      <c r="I455" s="59">
        <f t="shared" si="371"/>
        <v>0.99999999999999989</v>
      </c>
      <c r="J455" s="61"/>
      <c r="K455" s="42"/>
      <c r="M455" s="1"/>
      <c r="N455" s="1"/>
      <c r="O455" s="1"/>
      <c r="P455" s="1"/>
      <c r="Q455" s="1"/>
      <c r="R455" s="1"/>
      <c r="AE455" s="7"/>
      <c r="AM455" s="1"/>
    </row>
    <row r="456" spans="2:40" x14ac:dyDescent="0.15">
      <c r="D456" s="96"/>
      <c r="E456" s="96"/>
      <c r="F456" s="96"/>
      <c r="G456" s="69"/>
      <c r="H456" s="69"/>
      <c r="I456" s="69"/>
      <c r="J456" s="69"/>
      <c r="K456" s="69"/>
      <c r="L456" s="69"/>
      <c r="M456" s="69"/>
      <c r="N456" s="69"/>
      <c r="O456" s="82"/>
      <c r="P456" s="69"/>
      <c r="Q456" s="69"/>
      <c r="R456" s="69"/>
      <c r="S456" s="61"/>
      <c r="T456" s="13"/>
      <c r="U456" s="61"/>
      <c r="V456" s="42"/>
      <c r="W456" s="2"/>
      <c r="AM456" s="1"/>
      <c r="AN456" s="7"/>
    </row>
    <row r="457" spans="2:40" x14ac:dyDescent="0.15">
      <c r="D457" s="96"/>
      <c r="E457" s="96"/>
      <c r="F457" s="96"/>
      <c r="G457" s="69"/>
      <c r="H457" s="69"/>
      <c r="I457" s="69"/>
      <c r="J457" s="69"/>
      <c r="K457" s="69"/>
      <c r="L457" s="69"/>
      <c r="M457" s="69"/>
      <c r="N457" s="69"/>
      <c r="O457" s="82"/>
      <c r="P457" s="69"/>
      <c r="Q457" s="69"/>
      <c r="R457" s="69"/>
      <c r="S457" s="61"/>
      <c r="T457" s="13"/>
      <c r="U457" s="61"/>
      <c r="V457" s="42"/>
      <c r="W457" s="2"/>
      <c r="AM457" s="1"/>
      <c r="AN457" s="7"/>
    </row>
    <row r="458" spans="2:40" x14ac:dyDescent="0.15">
      <c r="D458" s="96"/>
      <c r="E458" s="96"/>
      <c r="F458" s="96"/>
      <c r="G458" s="69"/>
      <c r="H458" s="69"/>
      <c r="I458" s="69"/>
      <c r="J458" s="69"/>
      <c r="K458" s="69"/>
      <c r="L458" s="69"/>
      <c r="M458" s="69"/>
      <c r="N458" s="69"/>
      <c r="O458" s="82"/>
      <c r="P458" s="69"/>
      <c r="Q458" s="69"/>
      <c r="R458" s="69"/>
      <c r="S458" s="61"/>
      <c r="T458" s="13"/>
      <c r="U458" s="61"/>
      <c r="V458" s="42"/>
      <c r="W458" s="2"/>
      <c r="AM458" s="1"/>
      <c r="AN458" s="7"/>
    </row>
    <row r="459" spans="2:40" ht="14.25" thickBot="1" x14ac:dyDescent="0.2">
      <c r="B459" s="3" t="s">
        <v>296</v>
      </c>
      <c r="K459" s="5"/>
      <c r="O459" s="5"/>
    </row>
    <row r="460" spans="2:40" x14ac:dyDescent="0.15">
      <c r="D460" s="335"/>
      <c r="E460" s="339"/>
      <c r="F460" s="435" t="s">
        <v>281</v>
      </c>
      <c r="G460" s="452"/>
      <c r="H460" s="452"/>
      <c r="I460" s="453"/>
      <c r="J460" s="12"/>
      <c r="M460" s="1"/>
      <c r="N460" s="1"/>
      <c r="O460" s="1"/>
      <c r="P460" s="1"/>
      <c r="Q460" s="1"/>
      <c r="R460" s="1"/>
      <c r="AE460" s="7"/>
      <c r="AM460" s="1"/>
    </row>
    <row r="461" spans="2:40" x14ac:dyDescent="0.15">
      <c r="D461" s="337"/>
      <c r="E461" s="340"/>
      <c r="F461" s="14"/>
      <c r="G461" s="15" t="s">
        <v>12</v>
      </c>
      <c r="H461" s="15" t="s">
        <v>13</v>
      </c>
      <c r="I461" s="48" t="s">
        <v>14</v>
      </c>
      <c r="J461" s="19"/>
      <c r="M461" s="1"/>
      <c r="N461" s="1"/>
      <c r="O461" s="1"/>
      <c r="P461" s="1"/>
      <c r="Q461" s="1"/>
      <c r="R461" s="1"/>
      <c r="AE461" s="7"/>
      <c r="AM461" s="1"/>
    </row>
    <row r="462" spans="2:40" x14ac:dyDescent="0.15">
      <c r="D462" s="331" t="s">
        <v>297</v>
      </c>
      <c r="E462" s="364"/>
      <c r="F462" s="27">
        <f>G462+H462+I462</f>
        <v>137</v>
      </c>
      <c r="G462" s="28">
        <v>15</v>
      </c>
      <c r="H462" s="28">
        <v>38</v>
      </c>
      <c r="I462" s="29">
        <v>84</v>
      </c>
      <c r="M462" s="1"/>
      <c r="N462" s="1"/>
      <c r="O462" s="1"/>
      <c r="P462" s="1"/>
      <c r="Q462" s="1"/>
      <c r="R462" s="1"/>
      <c r="S462" s="1" t="s">
        <v>297</v>
      </c>
      <c r="T462" s="6">
        <v>137</v>
      </c>
      <c r="AE462" s="7"/>
      <c r="AM462" s="1"/>
    </row>
    <row r="463" spans="2:40" x14ac:dyDescent="0.15">
      <c r="D463" s="333"/>
      <c r="E463" s="365"/>
      <c r="F463" s="49">
        <f>ROUND(F462/(F$462+F$464+F$466+F$468),3)</f>
        <v>0.19500000000000001</v>
      </c>
      <c r="G463" s="50">
        <f t="shared" ref="G463:I463" si="372">ROUND(G462/(G$462+G$464+G$466+G$468),3)</f>
        <v>0.2</v>
      </c>
      <c r="H463" s="50">
        <f t="shared" si="372"/>
        <v>0.17599999999999999</v>
      </c>
      <c r="I463" s="51">
        <f t="shared" si="372"/>
        <v>0.20399999999999999</v>
      </c>
      <c r="J463" s="47"/>
      <c r="M463" s="1"/>
      <c r="N463" s="1"/>
      <c r="O463" s="1"/>
      <c r="P463" s="1"/>
      <c r="Q463" s="1"/>
      <c r="R463" s="1"/>
      <c r="S463" s="1" t="s">
        <v>298</v>
      </c>
      <c r="T463" s="6">
        <v>409</v>
      </c>
      <c r="AE463" s="7"/>
      <c r="AM463" s="1"/>
    </row>
    <row r="464" spans="2:40" x14ac:dyDescent="0.15">
      <c r="D464" s="454" t="s">
        <v>298</v>
      </c>
      <c r="E464" s="364"/>
      <c r="F464" s="27">
        <f>G464+H464+I464</f>
        <v>409</v>
      </c>
      <c r="G464" s="28">
        <v>41</v>
      </c>
      <c r="H464" s="28">
        <v>127</v>
      </c>
      <c r="I464" s="29">
        <v>241</v>
      </c>
      <c r="M464" s="1"/>
      <c r="N464" s="1"/>
      <c r="O464" s="1"/>
      <c r="P464" s="1"/>
      <c r="Q464" s="1"/>
      <c r="R464" s="1"/>
      <c r="S464" s="1" t="s">
        <v>299</v>
      </c>
      <c r="T464" s="6">
        <v>119</v>
      </c>
      <c r="AE464" s="7"/>
      <c r="AM464" s="1"/>
    </row>
    <row r="465" spans="2:40" x14ac:dyDescent="0.15">
      <c r="D465" s="333"/>
      <c r="E465" s="365"/>
      <c r="F465" s="49">
        <f>ROUND(F464/(F$462+F$464+F$466+F$468),3)</f>
        <v>0.58199999999999996</v>
      </c>
      <c r="G465" s="50">
        <f t="shared" ref="G465" si="373">ROUND(G464/(G$462+G$464+G$466+G$468),3)</f>
        <v>0.54700000000000004</v>
      </c>
      <c r="H465" s="50">
        <f t="shared" ref="H465" si="374">ROUND(H464/(H$462+H$464+H$466+H$468),3)</f>
        <v>0.58799999999999997</v>
      </c>
      <c r="I465" s="51">
        <f t="shared" ref="I465" si="375">ROUND(I464/(I$462+I$464+I$466+I$468),3)</f>
        <v>0.58499999999999996</v>
      </c>
      <c r="J465" s="47"/>
      <c r="M465" s="1"/>
      <c r="N465" s="1"/>
      <c r="O465" s="1"/>
      <c r="P465" s="1"/>
      <c r="Q465" s="1"/>
      <c r="R465" s="1"/>
      <c r="S465" s="1" t="s">
        <v>300</v>
      </c>
      <c r="T465" s="6">
        <v>38</v>
      </c>
      <c r="AE465" s="7"/>
      <c r="AM465" s="1"/>
    </row>
    <row r="466" spans="2:40" x14ac:dyDescent="0.15">
      <c r="D466" s="454" t="s">
        <v>299</v>
      </c>
      <c r="E466" s="364"/>
      <c r="F466" s="27">
        <f>G466+H466+I466</f>
        <v>119</v>
      </c>
      <c r="G466" s="28">
        <v>13</v>
      </c>
      <c r="H466" s="28">
        <v>39</v>
      </c>
      <c r="I466" s="29">
        <v>67</v>
      </c>
      <c r="M466" s="1"/>
      <c r="N466" s="1"/>
      <c r="O466" s="1"/>
      <c r="P466" s="1"/>
      <c r="Q466" s="1"/>
      <c r="R466" s="1"/>
      <c r="AE466" s="7"/>
      <c r="AM466" s="1"/>
    </row>
    <row r="467" spans="2:40" x14ac:dyDescent="0.15">
      <c r="D467" s="333"/>
      <c r="E467" s="365"/>
      <c r="F467" s="49">
        <f>ROUND(F466/(F$462+F$464+F$466+F$468),3)</f>
        <v>0.16900000000000001</v>
      </c>
      <c r="G467" s="50">
        <f t="shared" ref="G467" si="376">ROUND(G466/(G$462+G$464+G$466+G$468),3)</f>
        <v>0.17299999999999999</v>
      </c>
      <c r="H467" s="50">
        <f>ROUND(H466/(H$462+H$464+H$466+H$468),3)-0.001</f>
        <v>0.18</v>
      </c>
      <c r="I467" s="51">
        <f t="shared" ref="I467" si="377">ROUND(I466/(I$462+I$464+I$466+I$468),3)</f>
        <v>0.16300000000000001</v>
      </c>
      <c r="J467" s="47"/>
      <c r="M467" s="1"/>
      <c r="N467" s="1"/>
      <c r="O467" s="1"/>
      <c r="P467" s="1"/>
      <c r="Q467" s="1"/>
      <c r="R467" s="1"/>
      <c r="AE467" s="7"/>
      <c r="AM467" s="1"/>
    </row>
    <row r="468" spans="2:40" x14ac:dyDescent="0.15">
      <c r="D468" s="331" t="s">
        <v>300</v>
      </c>
      <c r="E468" s="364"/>
      <c r="F468" s="27">
        <f>G468+H468+I468</f>
        <v>38</v>
      </c>
      <c r="G468" s="28">
        <v>6</v>
      </c>
      <c r="H468" s="28">
        <v>12</v>
      </c>
      <c r="I468" s="29">
        <v>20</v>
      </c>
      <c r="M468" s="1"/>
      <c r="N468" s="1"/>
      <c r="O468" s="1"/>
      <c r="P468" s="1"/>
      <c r="Q468" s="1"/>
      <c r="R468" s="1"/>
      <c r="AE468" s="7"/>
      <c r="AM468" s="1"/>
    </row>
    <row r="469" spans="2:40" x14ac:dyDescent="0.15">
      <c r="D469" s="333"/>
      <c r="E469" s="365"/>
      <c r="F469" s="49">
        <f>ROUND(F468/(F$462+F$464+F$466+F$468),3)</f>
        <v>5.3999999999999999E-2</v>
      </c>
      <c r="G469" s="50">
        <f t="shared" ref="G469" si="378">ROUND(G468/(G$462+G$464+G$466+G$468),3)</f>
        <v>0.08</v>
      </c>
      <c r="H469" s="50">
        <f t="shared" ref="H469" si="379">ROUND(H468/(H$462+H$464+H$466+H$468),3)</f>
        <v>5.6000000000000001E-2</v>
      </c>
      <c r="I469" s="51">
        <f>ROUND(I468/(I$462+I$464+I$466+I$468),3)-0.001</f>
        <v>4.8000000000000001E-2</v>
      </c>
      <c r="J469" s="47"/>
      <c r="M469" s="1"/>
      <c r="N469" s="1"/>
      <c r="O469" s="1"/>
      <c r="P469" s="1"/>
      <c r="Q469" s="1"/>
      <c r="R469" s="1"/>
      <c r="AE469" s="7"/>
      <c r="AM469" s="1"/>
    </row>
    <row r="470" spans="2:40" x14ac:dyDescent="0.15">
      <c r="D470" s="370" t="s">
        <v>21</v>
      </c>
      <c r="E470" s="371"/>
      <c r="F470" s="27">
        <f>F462+F464+F466+F468</f>
        <v>703</v>
      </c>
      <c r="G470" s="28">
        <f t="shared" ref="G470:I470" si="380">G462+G464+G466+G468</f>
        <v>75</v>
      </c>
      <c r="H470" s="28">
        <f t="shared" si="380"/>
        <v>216</v>
      </c>
      <c r="I470" s="29">
        <f t="shared" si="380"/>
        <v>412</v>
      </c>
      <c r="M470" s="1"/>
      <c r="N470" s="1"/>
      <c r="O470" s="1"/>
      <c r="P470" s="1"/>
      <c r="Q470" s="1"/>
      <c r="R470" s="1"/>
      <c r="AE470" s="7"/>
      <c r="AM470" s="1"/>
    </row>
    <row r="471" spans="2:40" ht="14.25" thickBot="1" x14ac:dyDescent="0.2">
      <c r="D471" s="370"/>
      <c r="E471" s="371"/>
      <c r="F471" s="57">
        <f>F463+F465+F467+F469</f>
        <v>1</v>
      </c>
      <c r="G471" s="58">
        <f t="shared" ref="G471:I471" si="381">G463+G465+G467+G469</f>
        <v>1.0000000000000002</v>
      </c>
      <c r="H471" s="58">
        <f t="shared" si="381"/>
        <v>1</v>
      </c>
      <c r="I471" s="59">
        <f t="shared" si="381"/>
        <v>1</v>
      </c>
      <c r="J471" s="61"/>
      <c r="K471" s="42"/>
      <c r="M471" s="1"/>
      <c r="N471" s="1"/>
      <c r="O471" s="1"/>
      <c r="P471" s="1"/>
      <c r="Q471" s="1"/>
      <c r="R471" s="1"/>
      <c r="AE471" s="7"/>
      <c r="AM471" s="1"/>
    </row>
    <row r="472" spans="2:40" x14ac:dyDescent="0.15">
      <c r="D472" s="96"/>
      <c r="E472" s="96"/>
      <c r="F472" s="96"/>
      <c r="G472" s="69"/>
      <c r="H472" s="69"/>
      <c r="I472" s="69"/>
      <c r="J472" s="69"/>
      <c r="K472" s="69"/>
      <c r="L472" s="69"/>
      <c r="M472" s="69"/>
      <c r="N472" s="69"/>
      <c r="O472" s="82"/>
      <c r="P472" s="69"/>
      <c r="Q472" s="69"/>
      <c r="R472" s="69"/>
      <c r="S472" s="61"/>
      <c r="T472" s="13"/>
      <c r="U472" s="61"/>
      <c r="V472" s="42"/>
      <c r="W472" s="2"/>
      <c r="AM472" s="1"/>
      <c r="AN472" s="7"/>
    </row>
    <row r="473" spans="2:40" x14ac:dyDescent="0.15">
      <c r="D473" s="96"/>
      <c r="E473" s="96"/>
      <c r="F473" s="96"/>
      <c r="G473" s="69"/>
      <c r="H473" s="69"/>
      <c r="I473" s="69"/>
      <c r="J473" s="69"/>
      <c r="K473" s="69"/>
      <c r="L473" s="69"/>
      <c r="M473" s="69"/>
      <c r="N473" s="69"/>
      <c r="O473" s="82"/>
      <c r="P473" s="69"/>
      <c r="Q473" s="69"/>
      <c r="R473" s="69"/>
      <c r="S473" s="61"/>
      <c r="T473" s="13"/>
      <c r="U473" s="61"/>
      <c r="V473" s="42"/>
      <c r="W473" s="2"/>
      <c r="AM473" s="1"/>
      <c r="AN473" s="7"/>
    </row>
    <row r="474" spans="2:40" x14ac:dyDescent="0.15">
      <c r="D474" s="96"/>
      <c r="E474" s="96"/>
      <c r="F474" s="96"/>
      <c r="G474" s="69"/>
      <c r="H474" s="69"/>
      <c r="I474" s="69"/>
      <c r="J474" s="69"/>
      <c r="K474" s="69"/>
      <c r="L474" s="69"/>
      <c r="M474" s="69"/>
      <c r="N474" s="69"/>
      <c r="O474" s="82"/>
      <c r="P474" s="69"/>
      <c r="Q474" s="69"/>
      <c r="R474" s="69"/>
      <c r="S474" s="61"/>
      <c r="T474" s="13"/>
      <c r="U474" s="61"/>
      <c r="V474" s="42"/>
      <c r="W474" s="2"/>
      <c r="AM474" s="1"/>
      <c r="AN474" s="7"/>
    </row>
    <row r="475" spans="2:40" x14ac:dyDescent="0.15">
      <c r="B475" s="3" t="s">
        <v>327</v>
      </c>
      <c r="K475" s="5"/>
      <c r="O475" s="5"/>
    </row>
    <row r="476" spans="2:40" ht="14.25" thickBot="1" x14ac:dyDescent="0.2">
      <c r="B476" s="3"/>
      <c r="C476" s="2" t="s">
        <v>249</v>
      </c>
      <c r="K476" s="5"/>
      <c r="O476" s="5"/>
    </row>
    <row r="477" spans="2:40" x14ac:dyDescent="0.15">
      <c r="D477" s="335"/>
      <c r="E477" s="339"/>
      <c r="F477" s="435" t="s">
        <v>281</v>
      </c>
      <c r="G477" s="452"/>
      <c r="H477" s="452"/>
      <c r="I477" s="453"/>
      <c r="J477" s="12"/>
      <c r="M477" s="1"/>
      <c r="N477" s="1"/>
      <c r="O477" s="1"/>
      <c r="P477" s="1"/>
      <c r="Q477" s="1"/>
      <c r="R477" s="1"/>
      <c r="AE477" s="7"/>
      <c r="AM477" s="1"/>
    </row>
    <row r="478" spans="2:40" x14ac:dyDescent="0.15">
      <c r="D478" s="337"/>
      <c r="E478" s="340"/>
      <c r="F478" s="14"/>
      <c r="G478" s="15" t="s">
        <v>12</v>
      </c>
      <c r="H478" s="15" t="s">
        <v>13</v>
      </c>
      <c r="I478" s="48" t="s">
        <v>14</v>
      </c>
      <c r="J478" s="19"/>
      <c r="M478" s="1"/>
      <c r="N478" s="1"/>
      <c r="O478" s="1"/>
      <c r="P478" s="1"/>
      <c r="Q478" s="1"/>
      <c r="R478" s="1"/>
      <c r="AE478" s="7"/>
      <c r="AM478" s="1"/>
    </row>
    <row r="479" spans="2:40" x14ac:dyDescent="0.15">
      <c r="D479" s="331" t="s">
        <v>297</v>
      </c>
      <c r="E479" s="364"/>
      <c r="F479" s="27">
        <f>G479+H479+I479</f>
        <v>120</v>
      </c>
      <c r="G479" s="28">
        <v>13</v>
      </c>
      <c r="H479" s="28">
        <v>34</v>
      </c>
      <c r="I479" s="29">
        <v>73</v>
      </c>
      <c r="M479" s="1"/>
      <c r="N479" s="1"/>
      <c r="O479" s="1"/>
      <c r="P479" s="1"/>
      <c r="Q479" s="1"/>
      <c r="R479" s="1"/>
      <c r="S479" s="1" t="s">
        <v>297</v>
      </c>
      <c r="T479" s="6">
        <v>120</v>
      </c>
      <c r="AE479" s="7"/>
      <c r="AM479" s="1"/>
    </row>
    <row r="480" spans="2:40" x14ac:dyDescent="0.15">
      <c r="D480" s="333"/>
      <c r="E480" s="365"/>
      <c r="F480" s="49">
        <f>ROUND(F479/(F$479+F$481+F$483+F$485),3)</f>
        <v>0.17799999999999999</v>
      </c>
      <c r="G480" s="50">
        <f t="shared" ref="G480" si="382">ROUND(G479/(G$479+G$481+G$483+G$485),3)</f>
        <v>0.17100000000000001</v>
      </c>
      <c r="H480" s="50">
        <f t="shared" ref="H480" si="383">ROUND(H479/(H$479+H$481+H$483+H$485),3)</f>
        <v>0.16300000000000001</v>
      </c>
      <c r="I480" s="51">
        <f t="shared" ref="I480" si="384">ROUND(I479/(I$479+I$481+I$483+I$485),3)</f>
        <v>0.187</v>
      </c>
      <c r="J480" s="47"/>
      <c r="M480" s="1"/>
      <c r="N480" s="1"/>
      <c r="O480" s="1"/>
      <c r="P480" s="1"/>
      <c r="Q480" s="1"/>
      <c r="R480" s="1"/>
      <c r="S480" s="1" t="s">
        <v>298</v>
      </c>
      <c r="T480" s="6">
        <v>403</v>
      </c>
      <c r="AE480" s="7"/>
      <c r="AM480" s="1"/>
    </row>
    <row r="481" spans="2:40" x14ac:dyDescent="0.15">
      <c r="D481" s="454" t="s">
        <v>298</v>
      </c>
      <c r="E481" s="364"/>
      <c r="F481" s="27">
        <f>G481+H481+I481</f>
        <v>403</v>
      </c>
      <c r="G481" s="28">
        <v>42</v>
      </c>
      <c r="H481" s="28">
        <v>131</v>
      </c>
      <c r="I481" s="29">
        <v>230</v>
      </c>
      <c r="M481" s="1"/>
      <c r="N481" s="1"/>
      <c r="O481" s="1"/>
      <c r="P481" s="1"/>
      <c r="Q481" s="1"/>
      <c r="R481" s="1"/>
      <c r="S481" s="1" t="s">
        <v>299</v>
      </c>
      <c r="T481" s="6">
        <v>117</v>
      </c>
      <c r="AE481" s="7"/>
      <c r="AM481" s="1"/>
    </row>
    <row r="482" spans="2:40" x14ac:dyDescent="0.15">
      <c r="D482" s="333"/>
      <c r="E482" s="365"/>
      <c r="F482" s="49">
        <f>ROUND(F481/(F$479+F$481+F$483+F$485),3)</f>
        <v>0.59699999999999998</v>
      </c>
      <c r="G482" s="50">
        <f>ROUND(G481/(G$479+G$481+G$483+G$485),3)-0.001</f>
        <v>0.55200000000000005</v>
      </c>
      <c r="H482" s="50">
        <f t="shared" ref="H482:I482" si="385">ROUND(H481/(H$479+H$481+H$483+H$485),3)</f>
        <v>0.63</v>
      </c>
      <c r="I482" s="51">
        <f t="shared" si="385"/>
        <v>0.58799999999999997</v>
      </c>
      <c r="J482" s="47"/>
      <c r="M482" s="1"/>
      <c r="N482" s="1"/>
      <c r="O482" s="1"/>
      <c r="P482" s="1"/>
      <c r="Q482" s="1"/>
      <c r="R482" s="1"/>
      <c r="S482" s="1" t="s">
        <v>300</v>
      </c>
      <c r="T482" s="6">
        <v>35</v>
      </c>
      <c r="AE482" s="7"/>
      <c r="AM482" s="1"/>
    </row>
    <row r="483" spans="2:40" x14ac:dyDescent="0.15">
      <c r="D483" s="454" t="s">
        <v>299</v>
      </c>
      <c r="E483" s="364"/>
      <c r="F483" s="27">
        <f>G483+H483+I483</f>
        <v>117</v>
      </c>
      <c r="G483" s="28">
        <v>17</v>
      </c>
      <c r="H483" s="28">
        <v>34</v>
      </c>
      <c r="I483" s="29">
        <v>66</v>
      </c>
      <c r="M483" s="1"/>
      <c r="N483" s="1"/>
      <c r="O483" s="1"/>
      <c r="P483" s="1"/>
      <c r="Q483" s="1"/>
      <c r="R483" s="1"/>
      <c r="AE483" s="7"/>
      <c r="AM483" s="1"/>
    </row>
    <row r="484" spans="2:40" x14ac:dyDescent="0.15">
      <c r="D484" s="333"/>
      <c r="E484" s="365"/>
      <c r="F484" s="49">
        <f>ROUND(F483/(F$479+F$481+F$483+F$485),3)</f>
        <v>0.17299999999999999</v>
      </c>
      <c r="G484" s="50">
        <f t="shared" ref="G484" si="386">ROUND(G483/(G$479+G$481+G$483+G$485),3)</f>
        <v>0.224</v>
      </c>
      <c r="H484" s="50">
        <f>ROUND(H483/(H$479+H$481+H$483+H$485),3)+0.001</f>
        <v>0.16400000000000001</v>
      </c>
      <c r="I484" s="51">
        <f t="shared" ref="I484" si="387">ROUND(I483/(I$479+I$481+I$483+I$485),3)</f>
        <v>0.16900000000000001</v>
      </c>
      <c r="J484" s="47"/>
      <c r="M484" s="1"/>
      <c r="N484" s="1"/>
      <c r="O484" s="1"/>
      <c r="P484" s="1"/>
      <c r="Q484" s="1"/>
      <c r="R484" s="1"/>
      <c r="AE484" s="7"/>
      <c r="AM484" s="1"/>
    </row>
    <row r="485" spans="2:40" x14ac:dyDescent="0.15">
      <c r="D485" s="331" t="s">
        <v>300</v>
      </c>
      <c r="E485" s="364"/>
      <c r="F485" s="27">
        <f>G485+H485+I485</f>
        <v>35</v>
      </c>
      <c r="G485" s="28">
        <v>4</v>
      </c>
      <c r="H485" s="28">
        <v>9</v>
      </c>
      <c r="I485" s="29">
        <v>22</v>
      </c>
      <c r="M485" s="1"/>
      <c r="N485" s="1"/>
      <c r="O485" s="1"/>
      <c r="P485" s="1"/>
      <c r="Q485" s="1"/>
      <c r="R485" s="1"/>
      <c r="AE485" s="7"/>
      <c r="AM485" s="1"/>
    </row>
    <row r="486" spans="2:40" x14ac:dyDescent="0.15">
      <c r="D486" s="333"/>
      <c r="E486" s="365"/>
      <c r="F486" s="49">
        <f>ROUND(F485/(F$479+F$481+F$483+F$485),3)</f>
        <v>5.1999999999999998E-2</v>
      </c>
      <c r="G486" s="50">
        <f t="shared" ref="G486" si="388">ROUND(G485/(G$479+G$481+G$483+G$485),3)</f>
        <v>5.2999999999999999E-2</v>
      </c>
      <c r="H486" s="50">
        <f t="shared" ref="H486" si="389">ROUND(H485/(H$479+H$481+H$483+H$485),3)</f>
        <v>4.2999999999999997E-2</v>
      </c>
      <c r="I486" s="51">
        <f t="shared" ref="I486" si="390">ROUND(I485/(I$479+I$481+I$483+I$485),3)</f>
        <v>5.6000000000000001E-2</v>
      </c>
      <c r="J486" s="47"/>
      <c r="M486" s="1"/>
      <c r="N486" s="1"/>
      <c r="O486" s="1"/>
      <c r="P486" s="1"/>
      <c r="Q486" s="1"/>
      <c r="R486" s="1"/>
      <c r="AE486" s="7"/>
      <c r="AM486" s="1"/>
    </row>
    <row r="487" spans="2:40" x14ac:dyDescent="0.15">
      <c r="D487" s="370" t="s">
        <v>21</v>
      </c>
      <c r="E487" s="371"/>
      <c r="F487" s="27">
        <f>F479+F481+F483+F485</f>
        <v>675</v>
      </c>
      <c r="G487" s="28">
        <f t="shared" ref="G487:I487" si="391">G479+G481+G483+G485</f>
        <v>76</v>
      </c>
      <c r="H487" s="28">
        <f t="shared" si="391"/>
        <v>208</v>
      </c>
      <c r="I487" s="29">
        <f t="shared" si="391"/>
        <v>391</v>
      </c>
      <c r="M487" s="1"/>
      <c r="N487" s="1"/>
      <c r="O487" s="1"/>
      <c r="P487" s="1"/>
      <c r="Q487" s="1"/>
      <c r="R487" s="1"/>
      <c r="AE487" s="7"/>
      <c r="AM487" s="1"/>
    </row>
    <row r="488" spans="2:40" ht="14.25" thickBot="1" x14ac:dyDescent="0.2">
      <c r="D488" s="370"/>
      <c r="E488" s="371"/>
      <c r="F488" s="57">
        <f>F480+F482+F484+F486</f>
        <v>1</v>
      </c>
      <c r="G488" s="58">
        <f t="shared" ref="G488:I488" si="392">G480+G482+G484+G486</f>
        <v>1</v>
      </c>
      <c r="H488" s="58">
        <f t="shared" si="392"/>
        <v>1</v>
      </c>
      <c r="I488" s="59">
        <f t="shared" si="392"/>
        <v>1</v>
      </c>
      <c r="J488" s="61"/>
      <c r="K488" s="42"/>
      <c r="M488" s="1"/>
      <c r="N488" s="1"/>
      <c r="O488" s="1"/>
      <c r="P488" s="1"/>
      <c r="Q488" s="1"/>
      <c r="R488" s="1"/>
      <c r="AE488" s="7"/>
      <c r="AM488" s="1"/>
    </row>
    <row r="489" spans="2:40" x14ac:dyDescent="0.15">
      <c r="D489" s="96"/>
      <c r="E489" s="96"/>
      <c r="F489" s="96"/>
      <c r="G489" s="69"/>
      <c r="H489" s="69"/>
      <c r="I489" s="69"/>
      <c r="J489" s="69"/>
      <c r="K489" s="69"/>
      <c r="L489" s="69"/>
      <c r="M489" s="69"/>
      <c r="N489" s="69"/>
      <c r="O489" s="82"/>
      <c r="P489" s="69"/>
      <c r="Q489" s="69"/>
      <c r="R489" s="69"/>
      <c r="S489" s="61"/>
      <c r="T489" s="13"/>
      <c r="U489" s="61"/>
      <c r="V489" s="42"/>
      <c r="W489" s="2"/>
      <c r="AM489" s="1"/>
      <c r="AN489" s="7"/>
    </row>
    <row r="490" spans="2:40" x14ac:dyDescent="0.15">
      <c r="D490" s="96"/>
      <c r="E490" s="96"/>
      <c r="F490" s="96"/>
      <c r="G490" s="69"/>
      <c r="H490" s="69"/>
      <c r="I490" s="69"/>
      <c r="J490" s="69"/>
      <c r="K490" s="69"/>
      <c r="L490" s="69"/>
      <c r="M490" s="69"/>
      <c r="N490" s="69"/>
      <c r="O490" s="82"/>
      <c r="P490" s="69"/>
      <c r="Q490" s="69"/>
      <c r="R490" s="69"/>
      <c r="S490" s="61"/>
      <c r="T490" s="13"/>
      <c r="U490" s="61"/>
      <c r="V490" s="42"/>
      <c r="W490" s="2"/>
      <c r="AM490" s="1"/>
      <c r="AN490" s="7"/>
    </row>
    <row r="491" spans="2:40" x14ac:dyDescent="0.15">
      <c r="D491" s="96"/>
      <c r="E491" s="96"/>
      <c r="F491" s="96"/>
      <c r="G491" s="69"/>
      <c r="H491" s="69"/>
      <c r="I491" s="69"/>
      <c r="J491" s="69"/>
      <c r="K491" s="69"/>
      <c r="L491" s="69"/>
      <c r="M491" s="69"/>
      <c r="N491" s="69"/>
      <c r="O491" s="82"/>
      <c r="P491" s="69"/>
      <c r="Q491" s="69"/>
      <c r="R491" s="69"/>
      <c r="S491" s="61"/>
      <c r="T491" s="13"/>
      <c r="U491" s="61"/>
      <c r="V491" s="42"/>
      <c r="W491" s="2"/>
      <c r="AM491" s="1"/>
      <c r="AN491" s="7"/>
    </row>
    <row r="492" spans="2:40" ht="14.25" thickBot="1" x14ac:dyDescent="0.2">
      <c r="B492" s="3"/>
      <c r="C492" s="2" t="s">
        <v>328</v>
      </c>
      <c r="K492" s="5"/>
      <c r="O492" s="5"/>
    </row>
    <row r="493" spans="2:40" x14ac:dyDescent="0.15">
      <c r="D493" s="335"/>
      <c r="E493" s="339"/>
      <c r="F493" s="435" t="s">
        <v>281</v>
      </c>
      <c r="G493" s="452"/>
      <c r="H493" s="452"/>
      <c r="I493" s="453"/>
      <c r="J493" s="12"/>
      <c r="M493" s="1"/>
      <c r="N493" s="1"/>
      <c r="O493" s="1"/>
      <c r="P493" s="1"/>
      <c r="Q493" s="1"/>
      <c r="R493" s="1"/>
      <c r="AE493" s="7"/>
      <c r="AM493" s="1"/>
    </row>
    <row r="494" spans="2:40" x14ac:dyDescent="0.15">
      <c r="D494" s="337"/>
      <c r="E494" s="340"/>
      <c r="F494" s="14"/>
      <c r="G494" s="15" t="s">
        <v>12</v>
      </c>
      <c r="H494" s="15" t="s">
        <v>13</v>
      </c>
      <c r="I494" s="48" t="s">
        <v>14</v>
      </c>
      <c r="J494" s="19"/>
      <c r="M494" s="1"/>
      <c r="N494" s="1"/>
      <c r="O494" s="1"/>
      <c r="P494" s="1"/>
      <c r="Q494" s="1"/>
      <c r="R494" s="1"/>
      <c r="AE494" s="7"/>
      <c r="AM494" s="1"/>
    </row>
    <row r="495" spans="2:40" x14ac:dyDescent="0.15">
      <c r="D495" s="331" t="s">
        <v>297</v>
      </c>
      <c r="E495" s="364"/>
      <c r="F495" s="27">
        <f>G495+H495+I495</f>
        <v>120</v>
      </c>
      <c r="G495" s="28">
        <v>14</v>
      </c>
      <c r="H495" s="28">
        <v>36</v>
      </c>
      <c r="I495" s="29">
        <v>70</v>
      </c>
      <c r="M495" s="1"/>
      <c r="N495" s="1"/>
      <c r="O495" s="1"/>
      <c r="P495" s="1"/>
      <c r="Q495" s="1"/>
      <c r="R495" s="1"/>
      <c r="S495" s="1" t="s">
        <v>297</v>
      </c>
      <c r="T495" s="6">
        <v>120</v>
      </c>
      <c r="AE495" s="7"/>
      <c r="AM495" s="1"/>
    </row>
    <row r="496" spans="2:40" x14ac:dyDescent="0.15">
      <c r="D496" s="333"/>
      <c r="E496" s="365"/>
      <c r="F496" s="49">
        <f>ROUND(F495/(F$495+F$497+F$499+F$501),3)</f>
        <v>0.17100000000000001</v>
      </c>
      <c r="G496" s="50">
        <f t="shared" ref="G496:I496" si="393">ROUND(G495/(G$495+G$497+G$499+G$501),3)</f>
        <v>0.184</v>
      </c>
      <c r="H496" s="50">
        <f t="shared" si="393"/>
        <v>0.16800000000000001</v>
      </c>
      <c r="I496" s="51">
        <f t="shared" si="393"/>
        <v>0.17100000000000001</v>
      </c>
      <c r="J496" s="47"/>
      <c r="M496" s="1"/>
      <c r="N496" s="1"/>
      <c r="O496" s="1"/>
      <c r="P496" s="1"/>
      <c r="Q496" s="1"/>
      <c r="R496" s="1"/>
      <c r="S496" s="1" t="s">
        <v>298</v>
      </c>
      <c r="T496" s="6">
        <v>417</v>
      </c>
      <c r="AE496" s="7"/>
      <c r="AM496" s="1"/>
    </row>
    <row r="497" spans="2:40" x14ac:dyDescent="0.15">
      <c r="D497" s="454" t="s">
        <v>298</v>
      </c>
      <c r="E497" s="364"/>
      <c r="F497" s="27">
        <f>G497+H497+I497</f>
        <v>417</v>
      </c>
      <c r="G497" s="28">
        <v>42</v>
      </c>
      <c r="H497" s="28">
        <v>127</v>
      </c>
      <c r="I497" s="29">
        <v>248</v>
      </c>
      <c r="M497" s="1"/>
      <c r="N497" s="1"/>
      <c r="O497" s="1"/>
      <c r="P497" s="1"/>
      <c r="Q497" s="1"/>
      <c r="R497" s="1"/>
      <c r="S497" s="1" t="s">
        <v>299</v>
      </c>
      <c r="T497" s="6">
        <v>137</v>
      </c>
      <c r="AE497" s="7"/>
      <c r="AM497" s="1"/>
    </row>
    <row r="498" spans="2:40" x14ac:dyDescent="0.15">
      <c r="D498" s="333"/>
      <c r="E498" s="365"/>
      <c r="F498" s="49">
        <f>ROUND(F497/(F$495+F$497+F$499+F$501),3)</f>
        <v>0.59599999999999997</v>
      </c>
      <c r="G498" s="50">
        <f t="shared" ref="G498" si="394">ROUND(G497/(G$495+G$497+G$499+G$501),3)</f>
        <v>0.55300000000000005</v>
      </c>
      <c r="H498" s="50">
        <f>ROUND(H497/(H$495+H$497+H$499+H$501),3)+0.001</f>
        <v>0.59399999999999997</v>
      </c>
      <c r="I498" s="51">
        <f t="shared" ref="I498" si="395">ROUND(I497/(I$495+I$497+I$499+I$501),3)</f>
        <v>0.60499999999999998</v>
      </c>
      <c r="J498" s="47"/>
      <c r="M498" s="1"/>
      <c r="N498" s="1"/>
      <c r="O498" s="1"/>
      <c r="P498" s="1"/>
      <c r="Q498" s="1"/>
      <c r="R498" s="1"/>
      <c r="S498" s="1" t="s">
        <v>300</v>
      </c>
      <c r="T498" s="6">
        <v>26</v>
      </c>
      <c r="AE498" s="7"/>
      <c r="AM498" s="1"/>
    </row>
    <row r="499" spans="2:40" x14ac:dyDescent="0.15">
      <c r="D499" s="454" t="s">
        <v>299</v>
      </c>
      <c r="E499" s="364"/>
      <c r="F499" s="27">
        <f>G499+H499+I499</f>
        <v>137</v>
      </c>
      <c r="G499" s="28">
        <v>17</v>
      </c>
      <c r="H499" s="28">
        <v>46</v>
      </c>
      <c r="I499" s="29">
        <v>74</v>
      </c>
      <c r="M499" s="1"/>
      <c r="N499" s="1"/>
      <c r="O499" s="1"/>
      <c r="P499" s="1"/>
      <c r="Q499" s="1"/>
      <c r="R499" s="1"/>
      <c r="AE499" s="7"/>
      <c r="AM499" s="1"/>
    </row>
    <row r="500" spans="2:40" x14ac:dyDescent="0.15">
      <c r="D500" s="333"/>
      <c r="E500" s="365"/>
      <c r="F500" s="49">
        <f>ROUND(F499/(F$495+F$497+F$499+F$501),3)</f>
        <v>0.19600000000000001</v>
      </c>
      <c r="G500" s="50">
        <f t="shared" ref="G500" si="396">ROUND(G499/(G$495+G$497+G$499+G$501),3)</f>
        <v>0.224</v>
      </c>
      <c r="H500" s="50">
        <f t="shared" ref="H500" si="397">ROUND(H499/(H$495+H$497+H$499+H$501),3)</f>
        <v>0.215</v>
      </c>
      <c r="I500" s="51">
        <f t="shared" ref="I500" si="398">ROUND(I499/(I$495+I$497+I$499+I$501),3)</f>
        <v>0.18</v>
      </c>
      <c r="J500" s="47"/>
      <c r="M500" s="1"/>
      <c r="N500" s="1"/>
      <c r="O500" s="1"/>
      <c r="P500" s="1"/>
      <c r="Q500" s="1"/>
      <c r="R500" s="1"/>
      <c r="AE500" s="7"/>
      <c r="AM500" s="1"/>
    </row>
    <row r="501" spans="2:40" x14ac:dyDescent="0.15">
      <c r="D501" s="331" t="s">
        <v>300</v>
      </c>
      <c r="E501" s="364"/>
      <c r="F501" s="27">
        <f>G501+H501+I501</f>
        <v>26</v>
      </c>
      <c r="G501" s="28">
        <v>3</v>
      </c>
      <c r="H501" s="28">
        <v>5</v>
      </c>
      <c r="I501" s="29">
        <v>18</v>
      </c>
      <c r="M501" s="1"/>
      <c r="N501" s="1"/>
      <c r="O501" s="1"/>
      <c r="P501" s="1"/>
      <c r="Q501" s="1"/>
      <c r="R501" s="1"/>
      <c r="AE501" s="7"/>
      <c r="AM501" s="1"/>
    </row>
    <row r="502" spans="2:40" x14ac:dyDescent="0.15">
      <c r="D502" s="333"/>
      <c r="E502" s="365"/>
      <c r="F502" s="49">
        <f>ROUND(F501/(F$495+F$497+F$499+F$501),3)</f>
        <v>3.6999999999999998E-2</v>
      </c>
      <c r="G502" s="50">
        <f t="shared" ref="G502" si="399">ROUND(G501/(G$495+G$497+G$499+G$501),3)</f>
        <v>3.9E-2</v>
      </c>
      <c r="H502" s="50">
        <f t="shared" ref="H502" si="400">ROUND(H501/(H$495+H$497+H$499+H$501),3)</f>
        <v>2.3E-2</v>
      </c>
      <c r="I502" s="51">
        <f t="shared" ref="I502" si="401">ROUND(I501/(I$495+I$497+I$499+I$501),3)</f>
        <v>4.3999999999999997E-2</v>
      </c>
      <c r="J502" s="47"/>
      <c r="M502" s="1"/>
      <c r="N502" s="1"/>
      <c r="O502" s="1"/>
      <c r="P502" s="1"/>
      <c r="Q502" s="1"/>
      <c r="R502" s="1"/>
      <c r="AE502" s="7"/>
      <c r="AM502" s="1"/>
    </row>
    <row r="503" spans="2:40" x14ac:dyDescent="0.15">
      <c r="D503" s="370" t="s">
        <v>21</v>
      </c>
      <c r="E503" s="371"/>
      <c r="F503" s="27">
        <f>F495+F497+F499+F501</f>
        <v>700</v>
      </c>
      <c r="G503" s="28">
        <f t="shared" ref="G503:I503" si="402">G495+G497+G499+G501</f>
        <v>76</v>
      </c>
      <c r="H503" s="28">
        <f t="shared" si="402"/>
        <v>214</v>
      </c>
      <c r="I503" s="29">
        <f t="shared" si="402"/>
        <v>410</v>
      </c>
      <c r="M503" s="1"/>
      <c r="N503" s="1"/>
      <c r="O503" s="1"/>
      <c r="P503" s="1"/>
      <c r="Q503" s="1"/>
      <c r="R503" s="1"/>
      <c r="AE503" s="7"/>
      <c r="AM503" s="1"/>
    </row>
    <row r="504" spans="2:40" ht="14.25" thickBot="1" x14ac:dyDescent="0.2">
      <c r="D504" s="370"/>
      <c r="E504" s="371"/>
      <c r="F504" s="57">
        <f>F496+F498+F500+F502</f>
        <v>1</v>
      </c>
      <c r="G504" s="58">
        <f t="shared" ref="G504:I504" si="403">G496+G498+G500+G502</f>
        <v>1</v>
      </c>
      <c r="H504" s="58">
        <f t="shared" si="403"/>
        <v>1</v>
      </c>
      <c r="I504" s="59">
        <f t="shared" si="403"/>
        <v>1</v>
      </c>
      <c r="J504" s="61"/>
      <c r="K504" s="42"/>
      <c r="M504" s="1"/>
      <c r="N504" s="1"/>
      <c r="O504" s="1"/>
      <c r="P504" s="1"/>
      <c r="Q504" s="1"/>
      <c r="R504" s="1"/>
      <c r="AE504" s="7"/>
      <c r="AM504" s="1"/>
    </row>
    <row r="505" spans="2:40" x14ac:dyDescent="0.15">
      <c r="D505" s="96"/>
      <c r="E505" s="96"/>
      <c r="F505" s="96"/>
      <c r="G505" s="69"/>
      <c r="H505" s="69"/>
      <c r="I505" s="69"/>
      <c r="J505" s="69"/>
      <c r="K505" s="69"/>
      <c r="L505" s="69"/>
      <c r="M505" s="69"/>
      <c r="N505" s="69"/>
      <c r="O505" s="82"/>
      <c r="P505" s="69"/>
      <c r="Q505" s="69"/>
      <c r="R505" s="69"/>
      <c r="S505" s="61"/>
      <c r="T505" s="13"/>
      <c r="U505" s="61"/>
      <c r="V505" s="42"/>
      <c r="W505" s="2"/>
      <c r="AM505" s="1"/>
      <c r="AN505" s="7"/>
    </row>
    <row r="506" spans="2:40" x14ac:dyDescent="0.15">
      <c r="D506" s="96"/>
      <c r="E506" s="96"/>
      <c r="F506" s="96"/>
      <c r="G506" s="69"/>
      <c r="H506" s="69"/>
      <c r="I506" s="69"/>
      <c r="J506" s="69"/>
      <c r="K506" s="69"/>
      <c r="L506" s="69"/>
      <c r="M506" s="69"/>
      <c r="N506" s="69"/>
      <c r="O506" s="82"/>
      <c r="P506" s="69"/>
      <c r="Q506" s="69"/>
      <c r="R506" s="69"/>
      <c r="S506" s="61"/>
      <c r="T506" s="13"/>
      <c r="U506" s="61"/>
      <c r="V506" s="42"/>
      <c r="W506" s="2"/>
      <c r="AM506" s="1"/>
      <c r="AN506" s="7"/>
    </row>
    <row r="507" spans="2:40" x14ac:dyDescent="0.15">
      <c r="D507" s="96"/>
      <c r="E507" s="96"/>
      <c r="F507" s="96"/>
      <c r="G507" s="69"/>
      <c r="H507" s="69"/>
      <c r="I507" s="69"/>
      <c r="J507" s="69"/>
      <c r="K507" s="69"/>
      <c r="L507" s="69"/>
      <c r="M507" s="69"/>
      <c r="N507" s="69"/>
      <c r="O507" s="82"/>
      <c r="P507" s="69"/>
      <c r="Q507" s="69"/>
      <c r="R507" s="69"/>
      <c r="S507" s="61"/>
      <c r="T507" s="13"/>
      <c r="U507" s="61"/>
      <c r="V507" s="42"/>
      <c r="W507" s="2"/>
      <c r="AM507" s="1"/>
      <c r="AN507" s="7"/>
    </row>
    <row r="508" spans="2:40" ht="14.25" thickBot="1" x14ac:dyDescent="0.2">
      <c r="B508" s="3"/>
      <c r="C508" s="2" t="s">
        <v>329</v>
      </c>
      <c r="K508" s="5"/>
      <c r="O508" s="5"/>
    </row>
    <row r="509" spans="2:40" x14ac:dyDescent="0.15">
      <c r="D509" s="335"/>
      <c r="E509" s="339"/>
      <c r="F509" s="435" t="s">
        <v>281</v>
      </c>
      <c r="G509" s="452"/>
      <c r="H509" s="452"/>
      <c r="I509" s="453"/>
      <c r="J509" s="12"/>
      <c r="M509" s="1"/>
      <c r="N509" s="1"/>
      <c r="O509" s="1"/>
      <c r="P509" s="1"/>
      <c r="Q509" s="1"/>
      <c r="R509" s="1"/>
      <c r="AE509" s="7"/>
      <c r="AM509" s="1"/>
    </row>
    <row r="510" spans="2:40" x14ac:dyDescent="0.15">
      <c r="D510" s="337"/>
      <c r="E510" s="340"/>
      <c r="F510" s="14"/>
      <c r="G510" s="15" t="s">
        <v>12</v>
      </c>
      <c r="H510" s="15" t="s">
        <v>13</v>
      </c>
      <c r="I510" s="48" t="s">
        <v>14</v>
      </c>
      <c r="J510" s="19"/>
      <c r="M510" s="1"/>
      <c r="N510" s="1"/>
      <c r="O510" s="1"/>
      <c r="P510" s="1"/>
      <c r="Q510" s="1"/>
      <c r="R510" s="1"/>
      <c r="AE510" s="7"/>
      <c r="AM510" s="1"/>
    </row>
    <row r="511" spans="2:40" x14ac:dyDescent="0.15">
      <c r="D511" s="331" t="s">
        <v>297</v>
      </c>
      <c r="E511" s="364"/>
      <c r="F511" s="27">
        <f>G511+H511+I511</f>
        <v>130</v>
      </c>
      <c r="G511" s="28">
        <v>11</v>
      </c>
      <c r="H511" s="28">
        <v>41</v>
      </c>
      <c r="I511" s="29">
        <v>78</v>
      </c>
      <c r="M511" s="1"/>
      <c r="N511" s="1"/>
      <c r="O511" s="1"/>
      <c r="P511" s="1"/>
      <c r="Q511" s="1"/>
      <c r="R511" s="1"/>
      <c r="S511" s="1" t="s">
        <v>297</v>
      </c>
      <c r="T511" s="6">
        <v>130</v>
      </c>
      <c r="AE511" s="7"/>
      <c r="AM511" s="1"/>
    </row>
    <row r="512" spans="2:40" x14ac:dyDescent="0.15">
      <c r="D512" s="333"/>
      <c r="E512" s="365"/>
      <c r="F512" s="49">
        <f>ROUND(F511/(F$511+F$513+F$515+F$517),3)</f>
        <v>0.188</v>
      </c>
      <c r="G512" s="50">
        <f t="shared" ref="G512:I512" si="404">ROUND(G511/(G$511+G$513+G$515+G$517),3)</f>
        <v>0.14499999999999999</v>
      </c>
      <c r="H512" s="50">
        <f t="shared" si="404"/>
        <v>0.19700000000000001</v>
      </c>
      <c r="I512" s="51">
        <f t="shared" si="404"/>
        <v>0.192</v>
      </c>
      <c r="J512" s="47"/>
      <c r="M512" s="1"/>
      <c r="N512" s="1"/>
      <c r="O512" s="1"/>
      <c r="P512" s="1"/>
      <c r="Q512" s="1"/>
      <c r="R512" s="1"/>
      <c r="S512" s="1" t="s">
        <v>298</v>
      </c>
      <c r="T512" s="6">
        <v>342</v>
      </c>
      <c r="AE512" s="7"/>
      <c r="AM512" s="1"/>
    </row>
    <row r="513" spans="2:40" x14ac:dyDescent="0.15">
      <c r="D513" s="454" t="s">
        <v>298</v>
      </c>
      <c r="E513" s="364"/>
      <c r="F513" s="27">
        <f>G513+H513+I513</f>
        <v>342</v>
      </c>
      <c r="G513" s="28">
        <v>34</v>
      </c>
      <c r="H513" s="28">
        <v>99</v>
      </c>
      <c r="I513" s="29">
        <v>209</v>
      </c>
      <c r="M513" s="1"/>
      <c r="N513" s="1"/>
      <c r="O513" s="1"/>
      <c r="P513" s="1"/>
      <c r="Q513" s="1"/>
      <c r="R513" s="1"/>
      <c r="S513" s="1" t="s">
        <v>299</v>
      </c>
      <c r="T513" s="6">
        <v>164</v>
      </c>
      <c r="AE513" s="7"/>
      <c r="AM513" s="1"/>
    </row>
    <row r="514" spans="2:40" x14ac:dyDescent="0.15">
      <c r="D514" s="333"/>
      <c r="E514" s="365"/>
      <c r="F514" s="49">
        <f>ROUND(F513/(F$511+F$513+F$515+F$517),3)</f>
        <v>0.495</v>
      </c>
      <c r="G514" s="50">
        <f t="shared" ref="G514" si="405">ROUND(G513/(G$511+G$513+G$515+G$517),3)</f>
        <v>0.44700000000000001</v>
      </c>
      <c r="H514" s="50">
        <f t="shared" ref="H514" si="406">ROUND(H513/(H$511+H$513+H$515+H$517),3)</f>
        <v>0.47599999999999998</v>
      </c>
      <c r="I514" s="51">
        <f>ROUND(I513/(I$511+I$513+I$515+I$517),3)-0.001</f>
        <v>0.51300000000000001</v>
      </c>
      <c r="J514" s="47"/>
      <c r="M514" s="1"/>
      <c r="N514" s="1"/>
      <c r="O514" s="1"/>
      <c r="P514" s="1"/>
      <c r="Q514" s="1"/>
      <c r="R514" s="1"/>
      <c r="S514" s="1" t="s">
        <v>300</v>
      </c>
      <c r="T514" s="6">
        <v>55</v>
      </c>
      <c r="AE514" s="7"/>
      <c r="AM514" s="1"/>
    </row>
    <row r="515" spans="2:40" x14ac:dyDescent="0.15">
      <c r="D515" s="454" t="s">
        <v>299</v>
      </c>
      <c r="E515" s="364"/>
      <c r="F515" s="27">
        <f>G515+H515+I515</f>
        <v>164</v>
      </c>
      <c r="G515" s="28">
        <v>24</v>
      </c>
      <c r="H515" s="28">
        <v>48</v>
      </c>
      <c r="I515" s="29">
        <v>92</v>
      </c>
      <c r="M515" s="1"/>
      <c r="N515" s="1"/>
      <c r="O515" s="1"/>
      <c r="P515" s="1"/>
      <c r="Q515" s="1"/>
      <c r="R515" s="1"/>
      <c r="AE515" s="7"/>
      <c r="AM515" s="1"/>
    </row>
    <row r="516" spans="2:40" x14ac:dyDescent="0.15">
      <c r="D516" s="333"/>
      <c r="E516" s="365"/>
      <c r="F516" s="49">
        <f>ROUND(F515/(F$511+F$513+F$515+F$517),3)</f>
        <v>0.23699999999999999</v>
      </c>
      <c r="G516" s="50">
        <f t="shared" ref="G516" si="407">ROUND(G515/(G$511+G$513+G$515+G$517),3)</f>
        <v>0.316</v>
      </c>
      <c r="H516" s="50">
        <f t="shared" ref="H516" si="408">ROUND(H515/(H$511+H$513+H$515+H$517),3)</f>
        <v>0.23100000000000001</v>
      </c>
      <c r="I516" s="51">
        <f t="shared" ref="I516" si="409">ROUND(I515/(I$511+I$513+I$515+I$517),3)</f>
        <v>0.22600000000000001</v>
      </c>
      <c r="J516" s="47"/>
      <c r="M516" s="1"/>
      <c r="N516" s="1"/>
      <c r="O516" s="1"/>
      <c r="P516" s="1"/>
      <c r="Q516" s="1"/>
      <c r="R516" s="1"/>
      <c r="AE516" s="7"/>
      <c r="AM516" s="1"/>
    </row>
    <row r="517" spans="2:40" x14ac:dyDescent="0.15">
      <c r="D517" s="331" t="s">
        <v>300</v>
      </c>
      <c r="E517" s="364"/>
      <c r="F517" s="27">
        <f>G517+H517+I517</f>
        <v>55</v>
      </c>
      <c r="G517" s="28">
        <v>7</v>
      </c>
      <c r="H517" s="28">
        <v>20</v>
      </c>
      <c r="I517" s="29">
        <v>28</v>
      </c>
      <c r="M517" s="1"/>
      <c r="N517" s="1"/>
      <c r="O517" s="1"/>
      <c r="P517" s="1"/>
      <c r="Q517" s="1"/>
      <c r="R517" s="1"/>
      <c r="AE517" s="7"/>
      <c r="AM517" s="1"/>
    </row>
    <row r="518" spans="2:40" x14ac:dyDescent="0.15">
      <c r="D518" s="333"/>
      <c r="E518" s="365"/>
      <c r="F518" s="49">
        <f>ROUND(F517/(F$511+F$513+F$515+F$517),3)</f>
        <v>0.08</v>
      </c>
      <c r="G518" s="50">
        <f t="shared" ref="G518" si="410">ROUND(G517/(G$511+G$513+G$515+G$517),3)</f>
        <v>9.1999999999999998E-2</v>
      </c>
      <c r="H518" s="50">
        <f t="shared" ref="H518" si="411">ROUND(H517/(H$511+H$513+H$515+H$517),3)</f>
        <v>9.6000000000000002E-2</v>
      </c>
      <c r="I518" s="51">
        <f t="shared" ref="I518" si="412">ROUND(I517/(I$511+I$513+I$515+I$517),3)</f>
        <v>6.9000000000000006E-2</v>
      </c>
      <c r="J518" s="47"/>
      <c r="M518" s="1"/>
      <c r="N518" s="1"/>
      <c r="O518" s="1"/>
      <c r="P518" s="1"/>
      <c r="Q518" s="1"/>
      <c r="R518" s="1"/>
      <c r="AE518" s="7"/>
      <c r="AM518" s="1"/>
    </row>
    <row r="519" spans="2:40" x14ac:dyDescent="0.15">
      <c r="D519" s="370" t="s">
        <v>21</v>
      </c>
      <c r="E519" s="371"/>
      <c r="F519" s="27">
        <f>F511+F513+F515+F517</f>
        <v>691</v>
      </c>
      <c r="G519" s="28">
        <f t="shared" ref="G519:I519" si="413">G511+G513+G515+G517</f>
        <v>76</v>
      </c>
      <c r="H519" s="28">
        <f t="shared" si="413"/>
        <v>208</v>
      </c>
      <c r="I519" s="29">
        <f t="shared" si="413"/>
        <v>407</v>
      </c>
      <c r="M519" s="1"/>
      <c r="N519" s="1"/>
      <c r="O519" s="1"/>
      <c r="P519" s="1"/>
      <c r="Q519" s="1"/>
      <c r="R519" s="1"/>
      <c r="AE519" s="7"/>
      <c r="AM519" s="1"/>
    </row>
    <row r="520" spans="2:40" ht="14.25" thickBot="1" x14ac:dyDescent="0.2">
      <c r="D520" s="370"/>
      <c r="E520" s="371"/>
      <c r="F520" s="57">
        <f>F512+F514+F516+F518</f>
        <v>1</v>
      </c>
      <c r="G520" s="58">
        <f t="shared" ref="G520:I520" si="414">G512+G514+G516+G518</f>
        <v>0.99999999999999989</v>
      </c>
      <c r="H520" s="58">
        <f t="shared" si="414"/>
        <v>1</v>
      </c>
      <c r="I520" s="59">
        <f t="shared" si="414"/>
        <v>1</v>
      </c>
      <c r="J520" s="61"/>
      <c r="K520" s="42"/>
      <c r="M520" s="1"/>
      <c r="N520" s="1"/>
      <c r="O520" s="1"/>
      <c r="P520" s="1"/>
      <c r="Q520" s="1"/>
      <c r="R520" s="1"/>
      <c r="AE520" s="7"/>
      <c r="AM520" s="1"/>
    </row>
    <row r="521" spans="2:40" x14ac:dyDescent="0.15">
      <c r="D521" s="96"/>
      <c r="E521" s="96"/>
      <c r="F521" s="96"/>
      <c r="G521" s="69"/>
      <c r="H521" s="69"/>
      <c r="I521" s="69"/>
      <c r="J521" s="69"/>
      <c r="K521" s="69"/>
      <c r="L521" s="69"/>
      <c r="M521" s="69"/>
      <c r="N521" s="69"/>
      <c r="O521" s="82"/>
      <c r="P521" s="69"/>
      <c r="Q521" s="69"/>
      <c r="R521" s="69"/>
      <c r="S521" s="61"/>
      <c r="T521" s="13"/>
      <c r="U521" s="61"/>
      <c r="V521" s="42"/>
      <c r="W521" s="2"/>
      <c r="AM521" s="1"/>
      <c r="AN521" s="7"/>
    </row>
    <row r="522" spans="2:40" x14ac:dyDescent="0.15">
      <c r="D522" s="96"/>
      <c r="E522" s="96"/>
      <c r="F522" s="96"/>
      <c r="G522" s="69"/>
      <c r="H522" s="69"/>
      <c r="I522" s="69"/>
      <c r="J522" s="69"/>
      <c r="K522" s="69"/>
      <c r="L522" s="69"/>
      <c r="M522" s="69"/>
      <c r="N522" s="69"/>
      <c r="O522" s="82"/>
      <c r="P522" s="69"/>
      <c r="Q522" s="69"/>
      <c r="R522" s="69"/>
      <c r="S522" s="61"/>
      <c r="T522" s="13"/>
      <c r="U522" s="61"/>
      <c r="V522" s="42"/>
      <c r="W522" s="2"/>
      <c r="AM522" s="1"/>
      <c r="AN522" s="7"/>
    </row>
    <row r="523" spans="2:40" x14ac:dyDescent="0.15">
      <c r="D523" s="96"/>
      <c r="E523" s="96"/>
      <c r="F523" s="96"/>
      <c r="G523" s="69"/>
      <c r="H523" s="69"/>
      <c r="I523" s="69"/>
      <c r="J523" s="69"/>
      <c r="K523" s="69"/>
      <c r="L523" s="69"/>
      <c r="M523" s="69"/>
      <c r="N523" s="69"/>
      <c r="O523" s="82"/>
      <c r="P523" s="69"/>
      <c r="Q523" s="69"/>
      <c r="R523" s="69"/>
      <c r="S523" s="61"/>
      <c r="T523" s="13"/>
      <c r="U523" s="61"/>
      <c r="V523" s="42"/>
      <c r="W523" s="2"/>
      <c r="AM523" s="1"/>
      <c r="AN523" s="7"/>
    </row>
    <row r="524" spans="2:40" ht="14.25" thickBot="1" x14ac:dyDescent="0.2">
      <c r="B524" s="3"/>
      <c r="C524" s="2" t="s">
        <v>330</v>
      </c>
      <c r="K524" s="5"/>
      <c r="O524" s="5"/>
    </row>
    <row r="525" spans="2:40" x14ac:dyDescent="0.15">
      <c r="D525" s="335"/>
      <c r="E525" s="339"/>
      <c r="F525" s="435" t="s">
        <v>281</v>
      </c>
      <c r="G525" s="452"/>
      <c r="H525" s="452"/>
      <c r="I525" s="453"/>
      <c r="J525" s="12"/>
      <c r="M525" s="1"/>
      <c r="N525" s="1"/>
      <c r="O525" s="1"/>
      <c r="P525" s="1"/>
      <c r="Q525" s="1"/>
      <c r="R525" s="1"/>
      <c r="AE525" s="7"/>
      <c r="AM525" s="1"/>
    </row>
    <row r="526" spans="2:40" x14ac:dyDescent="0.15">
      <c r="D526" s="337"/>
      <c r="E526" s="340"/>
      <c r="F526" s="14"/>
      <c r="G526" s="15" t="s">
        <v>12</v>
      </c>
      <c r="H526" s="15" t="s">
        <v>13</v>
      </c>
      <c r="I526" s="48" t="s">
        <v>14</v>
      </c>
      <c r="J526" s="19"/>
      <c r="M526" s="1"/>
      <c r="N526" s="1"/>
      <c r="O526" s="1"/>
      <c r="P526" s="1"/>
      <c r="Q526" s="1"/>
      <c r="R526" s="1"/>
      <c r="AE526" s="7"/>
      <c r="AM526" s="1"/>
    </row>
    <row r="527" spans="2:40" x14ac:dyDescent="0.15">
      <c r="D527" s="331" t="s">
        <v>297</v>
      </c>
      <c r="E527" s="364"/>
      <c r="F527" s="27">
        <f>G527+H527+I527</f>
        <v>146</v>
      </c>
      <c r="G527" s="28">
        <v>18</v>
      </c>
      <c r="H527" s="28">
        <v>45</v>
      </c>
      <c r="I527" s="29">
        <v>83</v>
      </c>
      <c r="M527" s="1"/>
      <c r="N527" s="1"/>
      <c r="O527" s="1"/>
      <c r="P527" s="1"/>
      <c r="Q527" s="1"/>
      <c r="R527" s="1"/>
      <c r="S527" s="1" t="s">
        <v>297</v>
      </c>
      <c r="T527" s="6">
        <v>146</v>
      </c>
      <c r="AE527" s="7"/>
      <c r="AM527" s="1"/>
    </row>
    <row r="528" spans="2:40" x14ac:dyDescent="0.15">
      <c r="D528" s="333"/>
      <c r="E528" s="365"/>
      <c r="F528" s="49">
        <f>ROUND(F527/(F$527+F$529+F$531+F$533),3)</f>
        <v>0.21</v>
      </c>
      <c r="G528" s="50">
        <f t="shared" ref="G528:H528" si="415">ROUND(G527/(G$527+G$529+G$531+G$533),3)</f>
        <v>0.23699999999999999</v>
      </c>
      <c r="H528" s="50">
        <f t="shared" si="415"/>
        <v>0.21199999999999999</v>
      </c>
      <c r="I528" s="51">
        <f>ROUND(I527/(I$527+I$529+I$531+I$533),3)+0.001</f>
        <v>0.20400000000000001</v>
      </c>
      <c r="J528" s="47"/>
      <c r="M528" s="1"/>
      <c r="N528" s="1"/>
      <c r="O528" s="1"/>
      <c r="P528" s="1"/>
      <c r="Q528" s="1"/>
      <c r="R528" s="1"/>
      <c r="S528" s="1" t="s">
        <v>298</v>
      </c>
      <c r="T528" s="6">
        <v>329</v>
      </c>
      <c r="AE528" s="7"/>
      <c r="AM528" s="1"/>
    </row>
    <row r="529" spans="2:40" x14ac:dyDescent="0.15">
      <c r="D529" s="454" t="s">
        <v>298</v>
      </c>
      <c r="E529" s="364"/>
      <c r="F529" s="27">
        <f>G529+H529+I529</f>
        <v>329</v>
      </c>
      <c r="G529" s="28">
        <v>39</v>
      </c>
      <c r="H529" s="28">
        <v>92</v>
      </c>
      <c r="I529" s="29">
        <v>198</v>
      </c>
      <c r="M529" s="1"/>
      <c r="N529" s="1"/>
      <c r="O529" s="1"/>
      <c r="P529" s="1"/>
      <c r="Q529" s="1"/>
      <c r="R529" s="1"/>
      <c r="S529" s="1" t="s">
        <v>299</v>
      </c>
      <c r="T529" s="6">
        <v>156</v>
      </c>
      <c r="AE529" s="7"/>
      <c r="AM529" s="1"/>
    </row>
    <row r="530" spans="2:40" x14ac:dyDescent="0.15">
      <c r="D530" s="333"/>
      <c r="E530" s="365"/>
      <c r="F530" s="49">
        <f>ROUND(F529/(F$527+F$529+F$531+F$533),3)</f>
        <v>0.47299999999999998</v>
      </c>
      <c r="G530" s="50">
        <f t="shared" ref="G530" si="416">ROUND(G529/(G$527+G$529+G$531+G$533),3)</f>
        <v>0.51300000000000001</v>
      </c>
      <c r="H530" s="50">
        <f t="shared" ref="H530" si="417">ROUND(H529/(H$527+H$529+H$531+H$533),3)</f>
        <v>0.434</v>
      </c>
      <c r="I530" s="51">
        <f t="shared" ref="I530" si="418">ROUND(I529/(I$527+I$529+I$531+I$533),3)</f>
        <v>0.48499999999999999</v>
      </c>
      <c r="J530" s="47"/>
      <c r="M530" s="1"/>
      <c r="N530" s="1"/>
      <c r="O530" s="1"/>
      <c r="P530" s="1"/>
      <c r="Q530" s="1"/>
      <c r="R530" s="1"/>
      <c r="S530" s="1" t="s">
        <v>300</v>
      </c>
      <c r="T530" s="6">
        <v>65</v>
      </c>
      <c r="AE530" s="7"/>
      <c r="AM530" s="1"/>
    </row>
    <row r="531" spans="2:40" x14ac:dyDescent="0.15">
      <c r="D531" s="454" t="s">
        <v>299</v>
      </c>
      <c r="E531" s="364"/>
      <c r="F531" s="27">
        <f>G531+H531+I531</f>
        <v>156</v>
      </c>
      <c r="G531" s="28">
        <v>14</v>
      </c>
      <c r="H531" s="28">
        <v>51</v>
      </c>
      <c r="I531" s="29">
        <v>91</v>
      </c>
      <c r="M531" s="1"/>
      <c r="N531" s="1"/>
      <c r="O531" s="1"/>
      <c r="P531" s="1"/>
      <c r="Q531" s="1"/>
      <c r="R531" s="1"/>
      <c r="AE531" s="7"/>
      <c r="AM531" s="1"/>
    </row>
    <row r="532" spans="2:40" x14ac:dyDescent="0.15">
      <c r="D532" s="333"/>
      <c r="E532" s="365"/>
      <c r="F532" s="49">
        <f>ROUND(F531/(F$527+F$529+F$531+F$533),3)</f>
        <v>0.224</v>
      </c>
      <c r="G532" s="50">
        <f t="shared" ref="G532" si="419">ROUND(G531/(G$527+G$529+G$531+G$533),3)</f>
        <v>0.184</v>
      </c>
      <c r="H532" s="50">
        <f t="shared" ref="H532" si="420">ROUND(H531/(H$527+H$529+H$531+H$533),3)</f>
        <v>0.24099999999999999</v>
      </c>
      <c r="I532" s="51">
        <f t="shared" ref="I532" si="421">ROUND(I531/(I$527+I$529+I$531+I$533),3)</f>
        <v>0.223</v>
      </c>
      <c r="J532" s="47"/>
      <c r="M532" s="1"/>
      <c r="N532" s="1"/>
      <c r="O532" s="1"/>
      <c r="P532" s="1"/>
      <c r="Q532" s="1"/>
      <c r="R532" s="1"/>
      <c r="AE532" s="7"/>
      <c r="AM532" s="1"/>
    </row>
    <row r="533" spans="2:40" x14ac:dyDescent="0.15">
      <c r="D533" s="331" t="s">
        <v>300</v>
      </c>
      <c r="E533" s="364"/>
      <c r="F533" s="27">
        <f>G533+H533+I533</f>
        <v>65</v>
      </c>
      <c r="G533" s="28">
        <v>5</v>
      </c>
      <c r="H533" s="28">
        <v>24</v>
      </c>
      <c r="I533" s="29">
        <v>36</v>
      </c>
      <c r="M533" s="1"/>
      <c r="N533" s="1"/>
      <c r="O533" s="1"/>
      <c r="P533" s="1"/>
      <c r="Q533" s="1"/>
      <c r="R533" s="1"/>
      <c r="AE533" s="7"/>
      <c r="AM533" s="1"/>
    </row>
    <row r="534" spans="2:40" x14ac:dyDescent="0.15">
      <c r="D534" s="333"/>
      <c r="E534" s="365"/>
      <c r="F534" s="49">
        <f>ROUND(F533/(F$527+F$529+F$531+F$533),3)</f>
        <v>9.2999999999999999E-2</v>
      </c>
      <c r="G534" s="50">
        <f t="shared" ref="G534" si="422">ROUND(G533/(G$527+G$529+G$531+G$533),3)</f>
        <v>6.6000000000000003E-2</v>
      </c>
      <c r="H534" s="50">
        <f t="shared" ref="H534" si="423">ROUND(H533/(H$527+H$529+H$531+H$533),3)</f>
        <v>0.113</v>
      </c>
      <c r="I534" s="51">
        <f t="shared" ref="I534" si="424">ROUND(I533/(I$527+I$529+I$531+I$533),3)</f>
        <v>8.7999999999999995E-2</v>
      </c>
      <c r="J534" s="47"/>
      <c r="M534" s="1"/>
      <c r="N534" s="1"/>
      <c r="O534" s="1"/>
      <c r="P534" s="1"/>
      <c r="Q534" s="1"/>
      <c r="R534" s="1"/>
      <c r="AE534" s="7"/>
      <c r="AM534" s="1"/>
    </row>
    <row r="535" spans="2:40" x14ac:dyDescent="0.15">
      <c r="D535" s="370" t="s">
        <v>21</v>
      </c>
      <c r="E535" s="371"/>
      <c r="F535" s="27">
        <f>F527+F529+F531+F533</f>
        <v>696</v>
      </c>
      <c r="G535" s="28">
        <f t="shared" ref="G535:I535" si="425">G527+G529+G531+G533</f>
        <v>76</v>
      </c>
      <c r="H535" s="28">
        <f t="shared" si="425"/>
        <v>212</v>
      </c>
      <c r="I535" s="29">
        <f t="shared" si="425"/>
        <v>408</v>
      </c>
      <c r="M535" s="1"/>
      <c r="N535" s="1"/>
      <c r="O535" s="1"/>
      <c r="P535" s="1"/>
      <c r="Q535" s="1"/>
      <c r="R535" s="1"/>
      <c r="AE535" s="7"/>
      <c r="AM535" s="1"/>
    </row>
    <row r="536" spans="2:40" ht="14.25" thickBot="1" x14ac:dyDescent="0.2">
      <c r="D536" s="370"/>
      <c r="E536" s="371"/>
      <c r="F536" s="57">
        <f>F528+F530+F532+F534</f>
        <v>0.99999999999999989</v>
      </c>
      <c r="G536" s="58">
        <f t="shared" ref="G536:I536" si="426">G528+G530+G532+G534</f>
        <v>1</v>
      </c>
      <c r="H536" s="58">
        <f t="shared" si="426"/>
        <v>1</v>
      </c>
      <c r="I536" s="59">
        <f t="shared" si="426"/>
        <v>1</v>
      </c>
      <c r="J536" s="61"/>
      <c r="K536" s="42"/>
      <c r="M536" s="1"/>
      <c r="N536" s="1"/>
      <c r="O536" s="1"/>
      <c r="P536" s="1"/>
      <c r="Q536" s="1"/>
      <c r="R536" s="1"/>
      <c r="AE536" s="7"/>
      <c r="AM536" s="1"/>
    </row>
    <row r="537" spans="2:40" x14ac:dyDescent="0.15">
      <c r="D537" s="96"/>
      <c r="E537" s="96"/>
      <c r="F537" s="69"/>
      <c r="G537" s="69"/>
      <c r="H537" s="69"/>
      <c r="I537" s="69"/>
      <c r="J537" s="61"/>
      <c r="K537" s="42"/>
      <c r="M537" s="1"/>
      <c r="N537" s="1"/>
      <c r="O537" s="1"/>
      <c r="P537" s="1"/>
      <c r="Q537" s="1"/>
      <c r="R537" s="1"/>
      <c r="AE537" s="7"/>
      <c r="AM537" s="1"/>
    </row>
    <row r="538" spans="2:40" x14ac:dyDescent="0.15">
      <c r="D538" s="96"/>
      <c r="E538" s="96"/>
      <c r="F538" s="96"/>
      <c r="G538" s="69"/>
      <c r="H538" s="69"/>
      <c r="I538" s="69"/>
      <c r="J538" s="69"/>
      <c r="K538" s="69"/>
      <c r="L538" s="69"/>
      <c r="M538" s="69"/>
      <c r="N538" s="69"/>
      <c r="O538" s="82"/>
      <c r="P538" s="69"/>
      <c r="Q538" s="69"/>
      <c r="R538" s="69"/>
      <c r="S538" s="61"/>
      <c r="T538" s="13"/>
      <c r="U538" s="61"/>
      <c r="V538" s="42"/>
      <c r="W538" s="2"/>
      <c r="AM538" s="1"/>
      <c r="AN538" s="7"/>
    </row>
    <row r="539" spans="2:40" x14ac:dyDescent="0.15">
      <c r="D539" s="96"/>
      <c r="E539" s="96"/>
      <c r="F539" s="96"/>
      <c r="G539" s="69"/>
      <c r="H539" s="69"/>
      <c r="I539" s="69"/>
      <c r="J539" s="69"/>
      <c r="K539" s="69"/>
      <c r="L539" s="69"/>
      <c r="M539" s="69"/>
      <c r="N539" s="69"/>
      <c r="O539" s="82"/>
      <c r="P539" s="69"/>
      <c r="Q539" s="69"/>
      <c r="R539" s="69"/>
      <c r="S539" s="61"/>
      <c r="T539" s="13"/>
      <c r="U539" s="61"/>
      <c r="V539" s="42"/>
      <c r="W539" s="2"/>
      <c r="AM539" s="1"/>
      <c r="AN539" s="7"/>
    </row>
    <row r="540" spans="2:40" ht="14.25" thickBot="1" x14ac:dyDescent="0.2">
      <c r="B540" s="3"/>
      <c r="C540" s="2" t="s">
        <v>331</v>
      </c>
      <c r="K540" s="5"/>
      <c r="O540" s="5"/>
    </row>
    <row r="541" spans="2:40" x14ac:dyDescent="0.15">
      <c r="D541" s="335"/>
      <c r="E541" s="339"/>
      <c r="F541" s="435" t="s">
        <v>281</v>
      </c>
      <c r="G541" s="452"/>
      <c r="H541" s="452"/>
      <c r="I541" s="453"/>
      <c r="J541" s="12"/>
      <c r="M541" s="1"/>
      <c r="N541" s="1"/>
      <c r="O541" s="1"/>
      <c r="P541" s="1"/>
      <c r="Q541" s="1"/>
      <c r="R541" s="1"/>
      <c r="AE541" s="7"/>
      <c r="AM541" s="1"/>
    </row>
    <row r="542" spans="2:40" x14ac:dyDescent="0.15">
      <c r="D542" s="337"/>
      <c r="E542" s="340"/>
      <c r="F542" s="14"/>
      <c r="G542" s="15" t="s">
        <v>12</v>
      </c>
      <c r="H542" s="15" t="s">
        <v>13</v>
      </c>
      <c r="I542" s="48" t="s">
        <v>14</v>
      </c>
      <c r="J542" s="19"/>
      <c r="M542" s="1"/>
      <c r="N542" s="1"/>
      <c r="O542" s="1"/>
      <c r="P542" s="1"/>
      <c r="Q542" s="1"/>
      <c r="R542" s="1"/>
      <c r="AE542" s="7"/>
      <c r="AM542" s="1"/>
    </row>
    <row r="543" spans="2:40" x14ac:dyDescent="0.15">
      <c r="D543" s="331" t="s">
        <v>297</v>
      </c>
      <c r="E543" s="364"/>
      <c r="F543" s="27">
        <f>G543+H543+I543</f>
        <v>181</v>
      </c>
      <c r="G543" s="28">
        <v>14</v>
      </c>
      <c r="H543" s="28">
        <v>53</v>
      </c>
      <c r="I543" s="29">
        <v>114</v>
      </c>
      <c r="M543" s="1"/>
      <c r="N543" s="1"/>
      <c r="O543" s="1"/>
      <c r="P543" s="1"/>
      <c r="Q543" s="1"/>
      <c r="R543" s="1"/>
      <c r="S543" s="1" t="s">
        <v>297</v>
      </c>
      <c r="T543" s="6">
        <v>259</v>
      </c>
      <c r="AE543" s="7"/>
      <c r="AM543" s="1"/>
    </row>
    <row r="544" spans="2:40" x14ac:dyDescent="0.15">
      <c r="D544" s="333"/>
      <c r="E544" s="365"/>
      <c r="F544" s="49">
        <f>ROUND(F543/(F$543+F$545+F$547+F$549),3)</f>
        <v>0.25900000000000001</v>
      </c>
      <c r="G544" s="50">
        <f t="shared" ref="G544:I544" si="427">ROUND(G543/(G$543+G$545+G$547+G$549),3)</f>
        <v>0.184</v>
      </c>
      <c r="H544" s="50">
        <f t="shared" si="427"/>
        <v>0.247</v>
      </c>
      <c r="I544" s="51">
        <f t="shared" si="427"/>
        <v>0.27900000000000003</v>
      </c>
      <c r="J544" s="47"/>
      <c r="M544" s="1"/>
      <c r="N544" s="1"/>
      <c r="O544" s="1"/>
      <c r="P544" s="1"/>
      <c r="Q544" s="1"/>
      <c r="R544" s="1"/>
      <c r="S544" s="1" t="s">
        <v>298</v>
      </c>
      <c r="T544" s="6">
        <v>570</v>
      </c>
      <c r="AE544" s="7"/>
      <c r="AM544" s="1"/>
    </row>
    <row r="545" spans="2:40" x14ac:dyDescent="0.15">
      <c r="D545" s="454" t="s">
        <v>298</v>
      </c>
      <c r="E545" s="364"/>
      <c r="F545" s="27">
        <f>G545+H545+I545</f>
        <v>398</v>
      </c>
      <c r="G545" s="28">
        <v>43</v>
      </c>
      <c r="H545" s="28">
        <v>126</v>
      </c>
      <c r="I545" s="29">
        <v>229</v>
      </c>
      <c r="M545" s="1"/>
      <c r="N545" s="1"/>
      <c r="O545" s="1"/>
      <c r="P545" s="1"/>
      <c r="Q545" s="1"/>
      <c r="R545" s="1"/>
      <c r="S545" s="1" t="s">
        <v>299</v>
      </c>
      <c r="T545" s="6">
        <v>137</v>
      </c>
      <c r="AE545" s="7"/>
      <c r="AM545" s="1"/>
    </row>
    <row r="546" spans="2:40" x14ac:dyDescent="0.15">
      <c r="D546" s="333"/>
      <c r="E546" s="365"/>
      <c r="F546" s="49">
        <f>ROUND(F545/(F$543+F$545+F$547+F$549),3)+0.001</f>
        <v>0.56999999999999995</v>
      </c>
      <c r="G546" s="50">
        <f t="shared" ref="G546" si="428">ROUND(G545/(G$543+G$545+G$547+G$549),3)</f>
        <v>0.56599999999999995</v>
      </c>
      <c r="H546" s="50">
        <f t="shared" ref="H546" si="429">ROUND(H545/(H$543+H$545+H$547+H$549),3)</f>
        <v>0.58599999999999997</v>
      </c>
      <c r="I546" s="51">
        <f t="shared" ref="I546" si="430">ROUND(I545/(I$543+I$545+I$547+I$549),3)</f>
        <v>0.56100000000000005</v>
      </c>
      <c r="J546" s="47"/>
      <c r="M546" s="1"/>
      <c r="N546" s="1"/>
      <c r="O546" s="1"/>
      <c r="P546" s="1"/>
      <c r="Q546" s="1"/>
      <c r="R546" s="1"/>
      <c r="S546" s="1" t="s">
        <v>300</v>
      </c>
      <c r="T546" s="6">
        <v>34</v>
      </c>
      <c r="AE546" s="7"/>
      <c r="AM546" s="1"/>
    </row>
    <row r="547" spans="2:40" x14ac:dyDescent="0.15">
      <c r="D547" s="454" t="s">
        <v>299</v>
      </c>
      <c r="E547" s="364"/>
      <c r="F547" s="27">
        <f>G547+H547+I547</f>
        <v>96</v>
      </c>
      <c r="G547" s="28">
        <v>13</v>
      </c>
      <c r="H547" s="28">
        <v>33</v>
      </c>
      <c r="I547" s="29">
        <v>50</v>
      </c>
      <c r="M547" s="1"/>
      <c r="N547" s="1"/>
      <c r="O547" s="1"/>
      <c r="P547" s="1"/>
      <c r="Q547" s="1"/>
      <c r="R547" s="1"/>
      <c r="AE547" s="7"/>
      <c r="AM547" s="1"/>
    </row>
    <row r="548" spans="2:40" x14ac:dyDescent="0.15">
      <c r="D548" s="333"/>
      <c r="E548" s="365"/>
      <c r="F548" s="49">
        <f>ROUND(F547/(F$543+F$545+F$547+F$549),3)</f>
        <v>0.13700000000000001</v>
      </c>
      <c r="G548" s="50">
        <f t="shared" ref="G548" si="431">ROUND(G547/(G$543+G$545+G$547+G$549),3)</f>
        <v>0.17100000000000001</v>
      </c>
      <c r="H548" s="50">
        <f>ROUND(H547/(H$543+H$545+H$547+H$549),3)</f>
        <v>0.153</v>
      </c>
      <c r="I548" s="51">
        <f t="shared" ref="I548" si="432">ROUND(I547/(I$543+I$545+I$547+I$549),3)</f>
        <v>0.123</v>
      </c>
      <c r="J548" s="47"/>
      <c r="M548" s="1"/>
      <c r="N548" s="1"/>
      <c r="O548" s="1"/>
      <c r="P548" s="1"/>
      <c r="Q548" s="1"/>
      <c r="R548" s="1"/>
      <c r="AE548" s="7"/>
      <c r="AM548" s="1"/>
    </row>
    <row r="549" spans="2:40" x14ac:dyDescent="0.15">
      <c r="D549" s="331" t="s">
        <v>300</v>
      </c>
      <c r="E549" s="364"/>
      <c r="F549" s="27">
        <f>G549+H549+I549</f>
        <v>24</v>
      </c>
      <c r="G549" s="28">
        <v>6</v>
      </c>
      <c r="H549" s="28">
        <v>3</v>
      </c>
      <c r="I549" s="29">
        <v>15</v>
      </c>
      <c r="M549" s="1"/>
      <c r="N549" s="1"/>
      <c r="O549" s="1"/>
      <c r="P549" s="1"/>
      <c r="Q549" s="1"/>
      <c r="R549" s="1"/>
      <c r="AE549" s="7"/>
      <c r="AM549" s="1"/>
    </row>
    <row r="550" spans="2:40" x14ac:dyDescent="0.15">
      <c r="D550" s="333"/>
      <c r="E550" s="365"/>
      <c r="F550" s="49">
        <f>ROUND(F549/(F$543+F$545+F$547+F$549),3)</f>
        <v>3.4000000000000002E-2</v>
      </c>
      <c r="G550" s="50">
        <f t="shared" ref="G550" si="433">ROUND(G549/(G$543+G$545+G$547+G$549),3)</f>
        <v>7.9000000000000001E-2</v>
      </c>
      <c r="H550" s="50">
        <f t="shared" ref="H550" si="434">ROUND(H549/(H$543+H$545+H$547+H$549),3)</f>
        <v>1.4E-2</v>
      </c>
      <c r="I550" s="51">
        <f t="shared" ref="I550" si="435">ROUND(I549/(I$543+I$545+I$547+I$549),3)</f>
        <v>3.6999999999999998E-2</v>
      </c>
      <c r="J550" s="47"/>
      <c r="M550" s="1"/>
      <c r="N550" s="1"/>
      <c r="O550" s="1"/>
      <c r="P550" s="1"/>
      <c r="Q550" s="1"/>
      <c r="R550" s="1"/>
      <c r="AE550" s="7"/>
      <c r="AM550" s="1"/>
    </row>
    <row r="551" spans="2:40" x14ac:dyDescent="0.15">
      <c r="D551" s="370" t="s">
        <v>21</v>
      </c>
      <c r="E551" s="371"/>
      <c r="F551" s="27">
        <f>F543+F545+F547+F549</f>
        <v>699</v>
      </c>
      <c r="G551" s="28">
        <f>G543+G545+G547+G549</f>
        <v>76</v>
      </c>
      <c r="H551" s="28">
        <f t="shared" ref="H551:I551" si="436">H543+H545+H547+H549</f>
        <v>215</v>
      </c>
      <c r="I551" s="29">
        <f t="shared" si="436"/>
        <v>408</v>
      </c>
      <c r="M551" s="1"/>
      <c r="N551" s="1"/>
      <c r="O551" s="1"/>
      <c r="P551" s="1"/>
      <c r="Q551" s="1"/>
      <c r="R551" s="1"/>
      <c r="AE551" s="7"/>
      <c r="AM551" s="1"/>
    </row>
    <row r="552" spans="2:40" ht="14.25" thickBot="1" x14ac:dyDescent="0.2">
      <c r="D552" s="370"/>
      <c r="E552" s="371"/>
      <c r="F552" s="57">
        <f>F544+F546+F548+F550</f>
        <v>1</v>
      </c>
      <c r="G552" s="58">
        <f t="shared" ref="G552:I552" si="437">G544+G546+G548+G550</f>
        <v>1</v>
      </c>
      <c r="H552" s="58">
        <f t="shared" si="437"/>
        <v>1</v>
      </c>
      <c r="I552" s="59">
        <f t="shared" si="437"/>
        <v>1</v>
      </c>
      <c r="J552" s="61"/>
      <c r="K552" s="42"/>
      <c r="M552" s="1"/>
      <c r="N552" s="1"/>
      <c r="O552" s="1"/>
      <c r="P552" s="1"/>
      <c r="Q552" s="1"/>
      <c r="R552" s="1"/>
      <c r="AE552" s="7"/>
      <c r="AM552" s="1"/>
    </row>
    <row r="553" spans="2:40" x14ac:dyDescent="0.15">
      <c r="D553" s="96"/>
      <c r="E553" s="96"/>
      <c r="F553" s="69"/>
      <c r="G553" s="69"/>
      <c r="H553" s="69"/>
      <c r="I553" s="69"/>
      <c r="J553" s="61"/>
      <c r="K553" s="42"/>
      <c r="M553" s="1"/>
      <c r="N553" s="1"/>
      <c r="O553" s="1"/>
      <c r="P553" s="1"/>
      <c r="Q553" s="1"/>
      <c r="R553" s="1"/>
      <c r="AE553" s="7"/>
      <c r="AM553" s="1"/>
    </row>
    <row r="554" spans="2:40" x14ac:dyDescent="0.15">
      <c r="D554" s="96"/>
      <c r="E554" s="96"/>
      <c r="F554" s="96"/>
      <c r="G554" s="69"/>
      <c r="H554" s="69"/>
      <c r="I554" s="69"/>
      <c r="J554" s="69"/>
      <c r="K554" s="69"/>
      <c r="L554" s="69"/>
      <c r="M554" s="69"/>
      <c r="N554" s="69"/>
      <c r="O554" s="82"/>
      <c r="P554" s="69"/>
      <c r="Q554" s="69"/>
      <c r="R554" s="69"/>
      <c r="S554" s="61"/>
      <c r="T554" s="13"/>
      <c r="U554" s="61"/>
      <c r="V554" s="42"/>
      <c r="W554" s="2"/>
      <c r="AM554" s="1"/>
      <c r="AN554" s="7"/>
    </row>
    <row r="555" spans="2:40" x14ac:dyDescent="0.15">
      <c r="D555" s="96"/>
      <c r="E555" s="96"/>
      <c r="F555" s="96"/>
      <c r="G555" s="69"/>
      <c r="H555" s="69"/>
      <c r="I555" s="69"/>
      <c r="J555" s="69"/>
      <c r="K555" s="69"/>
      <c r="L555" s="69"/>
      <c r="M555" s="69"/>
      <c r="N555" s="69"/>
      <c r="O555" s="82"/>
      <c r="P555" s="69"/>
      <c r="Q555" s="69"/>
      <c r="R555" s="69"/>
      <c r="S555" s="61"/>
      <c r="T555" s="13"/>
      <c r="U555" s="61"/>
      <c r="V555" s="42"/>
      <c r="W555" s="2"/>
      <c r="AM555" s="1"/>
      <c r="AN555" s="7"/>
    </row>
    <row r="556" spans="2:40" ht="14.25" thickBot="1" x14ac:dyDescent="0.2">
      <c r="B556" s="3"/>
      <c r="C556" s="2" t="s">
        <v>332</v>
      </c>
      <c r="K556" s="5"/>
      <c r="O556" s="5"/>
    </row>
    <row r="557" spans="2:40" x14ac:dyDescent="0.15">
      <c r="D557" s="335"/>
      <c r="E557" s="339"/>
      <c r="F557" s="435" t="s">
        <v>281</v>
      </c>
      <c r="G557" s="452"/>
      <c r="H557" s="452"/>
      <c r="I557" s="453"/>
      <c r="J557" s="12"/>
      <c r="M557" s="1"/>
      <c r="N557" s="1"/>
      <c r="O557" s="1"/>
      <c r="P557" s="1"/>
      <c r="Q557" s="1"/>
      <c r="R557" s="1"/>
      <c r="AE557" s="7"/>
      <c r="AM557" s="1"/>
    </row>
    <row r="558" spans="2:40" x14ac:dyDescent="0.15">
      <c r="D558" s="337"/>
      <c r="E558" s="340"/>
      <c r="F558" s="14"/>
      <c r="G558" s="15" t="s">
        <v>12</v>
      </c>
      <c r="H558" s="15" t="s">
        <v>13</v>
      </c>
      <c r="I558" s="48" t="s">
        <v>14</v>
      </c>
      <c r="J558" s="19"/>
      <c r="M558" s="1"/>
      <c r="N558" s="1"/>
      <c r="O558" s="1"/>
      <c r="P558" s="1"/>
      <c r="Q558" s="1"/>
      <c r="R558" s="1"/>
      <c r="AE558" s="7"/>
      <c r="AM558" s="1"/>
    </row>
    <row r="559" spans="2:40" x14ac:dyDescent="0.15">
      <c r="D559" s="331" t="s">
        <v>297</v>
      </c>
      <c r="E559" s="364"/>
      <c r="F559" s="27">
        <f>G559+H559+I559</f>
        <v>171</v>
      </c>
      <c r="G559" s="28">
        <v>14</v>
      </c>
      <c r="H559" s="28">
        <v>43</v>
      </c>
      <c r="I559" s="29">
        <v>114</v>
      </c>
      <c r="M559" s="1"/>
      <c r="N559" s="1"/>
      <c r="O559" s="1"/>
      <c r="P559" s="1"/>
      <c r="Q559" s="1"/>
      <c r="R559" s="1"/>
      <c r="S559" s="1" t="s">
        <v>297</v>
      </c>
      <c r="T559" s="6">
        <v>171</v>
      </c>
      <c r="AE559" s="7"/>
      <c r="AM559" s="1"/>
    </row>
    <row r="560" spans="2:40" x14ac:dyDescent="0.15">
      <c r="D560" s="333"/>
      <c r="E560" s="365"/>
      <c r="F560" s="49">
        <f>ROUND(F559/(F$559+F$561+F$563+F$565),3)</f>
        <v>0.245</v>
      </c>
      <c r="G560" s="50">
        <f>ROUND(G559/(G$559+G$561+G$563+G$565),3)-0.001</f>
        <v>0.186</v>
      </c>
      <c r="H560" s="50">
        <f t="shared" ref="H560:I560" si="438">ROUND(H559/(H$559+H$561+H$563+H$565),3)</f>
        <v>0.2</v>
      </c>
      <c r="I560" s="51">
        <f t="shared" si="438"/>
        <v>0.27900000000000003</v>
      </c>
      <c r="J560" s="47"/>
      <c r="M560" s="1"/>
      <c r="N560" s="1"/>
      <c r="O560" s="1"/>
      <c r="P560" s="1"/>
      <c r="Q560" s="1"/>
      <c r="R560" s="1"/>
      <c r="S560" s="1" t="s">
        <v>298</v>
      </c>
      <c r="T560" s="6">
        <v>391</v>
      </c>
      <c r="AE560" s="7"/>
      <c r="AM560" s="1"/>
    </row>
    <row r="561" spans="2:40" x14ac:dyDescent="0.15">
      <c r="D561" s="454" t="s">
        <v>298</v>
      </c>
      <c r="E561" s="364"/>
      <c r="F561" s="27">
        <f>G561+H561+I561</f>
        <v>391</v>
      </c>
      <c r="G561" s="28">
        <v>48</v>
      </c>
      <c r="H561" s="28">
        <v>127</v>
      </c>
      <c r="I561" s="29">
        <v>216</v>
      </c>
      <c r="M561" s="1"/>
      <c r="N561" s="1"/>
      <c r="O561" s="1"/>
      <c r="P561" s="1"/>
      <c r="Q561" s="1"/>
      <c r="R561" s="1"/>
      <c r="S561" s="1" t="s">
        <v>299</v>
      </c>
      <c r="T561" s="6">
        <v>99</v>
      </c>
      <c r="AE561" s="7"/>
      <c r="AM561" s="1"/>
    </row>
    <row r="562" spans="2:40" x14ac:dyDescent="0.15">
      <c r="D562" s="333"/>
      <c r="E562" s="365"/>
      <c r="F562" s="49">
        <f>ROUND(F561/(F$559+F$561+F$563+F$565),3)</f>
        <v>0.55900000000000005</v>
      </c>
      <c r="G562" s="50">
        <f t="shared" ref="G562" si="439">ROUND(G561/(G$559+G$561+G$563+G$565),3)</f>
        <v>0.64</v>
      </c>
      <c r="H562" s="50">
        <f t="shared" ref="H562" si="440">ROUND(H561/(H$559+H$561+H$563+H$565),3)</f>
        <v>0.59099999999999997</v>
      </c>
      <c r="I562" s="51">
        <f t="shared" ref="I562" si="441">ROUND(I561/(I$559+I$561+I$563+I$565),3)</f>
        <v>0.52800000000000002</v>
      </c>
      <c r="J562" s="47"/>
      <c r="M562" s="1"/>
      <c r="N562" s="1"/>
      <c r="O562" s="1"/>
      <c r="P562" s="1"/>
      <c r="Q562" s="1"/>
      <c r="R562" s="1"/>
      <c r="S562" s="1" t="s">
        <v>300</v>
      </c>
      <c r="T562" s="6">
        <v>38</v>
      </c>
      <c r="AE562" s="7"/>
      <c r="AM562" s="1"/>
    </row>
    <row r="563" spans="2:40" x14ac:dyDescent="0.15">
      <c r="D563" s="454" t="s">
        <v>299</v>
      </c>
      <c r="E563" s="364"/>
      <c r="F563" s="27">
        <f>G563+H563+I563</f>
        <v>99</v>
      </c>
      <c r="G563" s="28">
        <v>11</v>
      </c>
      <c r="H563" s="28">
        <v>29</v>
      </c>
      <c r="I563" s="29">
        <v>59</v>
      </c>
      <c r="M563" s="1"/>
      <c r="N563" s="1"/>
      <c r="O563" s="1"/>
      <c r="P563" s="1"/>
      <c r="Q563" s="1"/>
      <c r="R563" s="1"/>
      <c r="AE563" s="7"/>
      <c r="AM563" s="1"/>
    </row>
    <row r="564" spans="2:40" x14ac:dyDescent="0.15">
      <c r="D564" s="333"/>
      <c r="E564" s="365"/>
      <c r="F564" s="49">
        <f>ROUND(F563/(F$559+F$561+F$563+F$565),3)</f>
        <v>0.14199999999999999</v>
      </c>
      <c r="G564" s="50">
        <f t="shared" ref="G564" si="442">ROUND(G563/(G$559+G$561+G$563+G$565),3)</f>
        <v>0.14699999999999999</v>
      </c>
      <c r="H564" s="50">
        <f t="shared" ref="H564" si="443">ROUND(H563/(H$559+H$561+H$563+H$565),3)</f>
        <v>0.13500000000000001</v>
      </c>
      <c r="I564" s="51">
        <f t="shared" ref="I564" si="444">ROUND(I563/(I$559+I$561+I$563+I$565),3)</f>
        <v>0.14399999999999999</v>
      </c>
      <c r="J564" s="47"/>
      <c r="M564" s="1"/>
      <c r="N564" s="1"/>
      <c r="O564" s="1"/>
      <c r="P564" s="1"/>
      <c r="Q564" s="1"/>
      <c r="R564" s="1"/>
      <c r="AE564" s="7"/>
      <c r="AM564" s="1"/>
    </row>
    <row r="565" spans="2:40" x14ac:dyDescent="0.15">
      <c r="D565" s="331" t="s">
        <v>300</v>
      </c>
      <c r="E565" s="364"/>
      <c r="F565" s="27">
        <f>G565+H565+I565</f>
        <v>38</v>
      </c>
      <c r="G565" s="28">
        <v>2</v>
      </c>
      <c r="H565" s="28">
        <v>16</v>
      </c>
      <c r="I565" s="29">
        <v>20</v>
      </c>
      <c r="M565" s="1"/>
      <c r="N565" s="1"/>
      <c r="O565" s="1"/>
      <c r="P565" s="1"/>
      <c r="Q565" s="1"/>
      <c r="R565" s="1"/>
      <c r="AE565" s="7"/>
      <c r="AM565" s="1"/>
    </row>
    <row r="566" spans="2:40" x14ac:dyDescent="0.15">
      <c r="D566" s="333"/>
      <c r="E566" s="365"/>
      <c r="F566" s="49">
        <f>ROUND(F565/(F$559+F$561+F$563+F$565),3)</f>
        <v>5.3999999999999999E-2</v>
      </c>
      <c r="G566" s="50">
        <f t="shared" ref="G566" si="445">ROUND(G565/(G$559+G$561+G$563+G$565),3)</f>
        <v>2.7E-2</v>
      </c>
      <c r="H566" s="50">
        <f t="shared" ref="H566" si="446">ROUND(H565/(H$559+H$561+H$563+H$565),3)</f>
        <v>7.3999999999999996E-2</v>
      </c>
      <c r="I566" s="51">
        <f t="shared" ref="I566" si="447">ROUND(I565/(I$559+I$561+I$563+I$565),3)</f>
        <v>4.9000000000000002E-2</v>
      </c>
      <c r="J566" s="47"/>
      <c r="M566" s="1"/>
      <c r="N566" s="1"/>
      <c r="O566" s="1"/>
      <c r="P566" s="1"/>
      <c r="Q566" s="1"/>
      <c r="R566" s="1"/>
      <c r="AE566" s="7"/>
      <c r="AM566" s="1"/>
    </row>
    <row r="567" spans="2:40" x14ac:dyDescent="0.15">
      <c r="D567" s="370" t="s">
        <v>21</v>
      </c>
      <c r="E567" s="371"/>
      <c r="F567" s="27">
        <f>F559+F561+F563+F565</f>
        <v>699</v>
      </c>
      <c r="G567" s="28">
        <f t="shared" ref="G567:I567" si="448">G559+G561+G563+G565</f>
        <v>75</v>
      </c>
      <c r="H567" s="28">
        <f t="shared" si="448"/>
        <v>215</v>
      </c>
      <c r="I567" s="29">
        <f t="shared" si="448"/>
        <v>409</v>
      </c>
      <c r="M567" s="1"/>
      <c r="N567" s="1"/>
      <c r="O567" s="1"/>
      <c r="P567" s="1"/>
      <c r="Q567" s="1"/>
      <c r="R567" s="1"/>
      <c r="AE567" s="7"/>
      <c r="AM567" s="1"/>
    </row>
    <row r="568" spans="2:40" ht="14.25" thickBot="1" x14ac:dyDescent="0.2">
      <c r="D568" s="370"/>
      <c r="E568" s="371"/>
      <c r="F568" s="57">
        <f>F560+F562+F564+F566</f>
        <v>1</v>
      </c>
      <c r="G568" s="58">
        <f t="shared" ref="G568:I568" si="449">G560+G562+G564+G566</f>
        <v>1</v>
      </c>
      <c r="H568" s="58">
        <f t="shared" si="449"/>
        <v>0.99999999999999989</v>
      </c>
      <c r="I568" s="59">
        <f t="shared" si="449"/>
        <v>1</v>
      </c>
      <c r="J568" s="61"/>
      <c r="K568" s="42"/>
      <c r="M568" s="1"/>
      <c r="N568" s="1"/>
      <c r="O568" s="1"/>
      <c r="P568" s="1"/>
      <c r="Q568" s="1"/>
      <c r="R568" s="1"/>
      <c r="AE568" s="7"/>
      <c r="AM568" s="1"/>
    </row>
    <row r="569" spans="2:40" x14ac:dyDescent="0.15">
      <c r="D569" s="96"/>
      <c r="E569" s="96"/>
      <c r="F569" s="96"/>
      <c r="G569" s="69"/>
      <c r="H569" s="69"/>
      <c r="I569" s="69"/>
      <c r="J569" s="69"/>
      <c r="K569" s="69"/>
      <c r="L569" s="69"/>
      <c r="M569" s="69"/>
      <c r="N569" s="69"/>
      <c r="O569" s="82"/>
      <c r="P569" s="69"/>
      <c r="Q569" s="69"/>
      <c r="R569" s="69"/>
      <c r="S569" s="61"/>
      <c r="T569" s="13"/>
      <c r="U569" s="61"/>
      <c r="V569" s="42"/>
      <c r="W569" s="2"/>
      <c r="AM569" s="1"/>
      <c r="AN569" s="7"/>
    </row>
    <row r="570" spans="2:40" x14ac:dyDescent="0.15">
      <c r="D570" s="96"/>
      <c r="E570" s="96"/>
      <c r="F570" s="96"/>
      <c r="G570" s="69"/>
      <c r="H570" s="69"/>
      <c r="I570" s="69"/>
      <c r="J570" s="69"/>
      <c r="K570" s="69"/>
      <c r="L570" s="69"/>
      <c r="M570" s="69"/>
      <c r="N570" s="69"/>
      <c r="O570" s="82"/>
      <c r="P570" s="69"/>
      <c r="Q570" s="69"/>
      <c r="R570" s="69"/>
      <c r="S570" s="61"/>
      <c r="T570" s="13"/>
      <c r="U570" s="61"/>
      <c r="V570" s="42"/>
      <c r="W570" s="2"/>
      <c r="AM570" s="1"/>
      <c r="AN570" s="7"/>
    </row>
    <row r="571" spans="2:40" x14ac:dyDescent="0.15">
      <c r="D571" s="96"/>
      <c r="E571" s="96"/>
      <c r="F571" s="96"/>
      <c r="G571" s="69"/>
      <c r="H571" s="69"/>
      <c r="I571" s="69"/>
      <c r="J571" s="69"/>
      <c r="K571" s="69"/>
      <c r="L571" s="69"/>
      <c r="M571" s="69"/>
      <c r="N571" s="69"/>
      <c r="O571" s="82"/>
      <c r="P571" s="69"/>
      <c r="Q571" s="69"/>
      <c r="R571" s="69"/>
      <c r="S571" s="61"/>
      <c r="T571" s="13"/>
      <c r="U571" s="61"/>
      <c r="V571" s="42"/>
      <c r="W571" s="2"/>
      <c r="AM571" s="1"/>
      <c r="AN571" s="7"/>
    </row>
    <row r="572" spans="2:40" ht="12.75" customHeight="1" thickBot="1" x14ac:dyDescent="0.2">
      <c r="B572" s="3"/>
      <c r="C572" s="2" t="s">
        <v>333</v>
      </c>
      <c r="K572" s="5"/>
      <c r="O572" s="5"/>
    </row>
    <row r="573" spans="2:40" ht="12.75" customHeight="1" x14ac:dyDescent="0.15">
      <c r="D573" s="335"/>
      <c r="E573" s="339"/>
      <c r="F573" s="435" t="s">
        <v>281</v>
      </c>
      <c r="G573" s="452"/>
      <c r="H573" s="452"/>
      <c r="I573" s="453"/>
      <c r="J573" s="12"/>
      <c r="M573" s="1"/>
      <c r="N573" s="1"/>
      <c r="O573" s="1"/>
      <c r="P573" s="1"/>
      <c r="Q573" s="1"/>
      <c r="R573" s="1"/>
      <c r="AE573" s="7"/>
      <c r="AM573" s="1"/>
    </row>
    <row r="574" spans="2:40" ht="12.75" customHeight="1" x14ac:dyDescent="0.15">
      <c r="D574" s="337"/>
      <c r="E574" s="340"/>
      <c r="F574" s="14"/>
      <c r="G574" s="15" t="s">
        <v>12</v>
      </c>
      <c r="H574" s="15" t="s">
        <v>13</v>
      </c>
      <c r="I574" s="48" t="s">
        <v>14</v>
      </c>
      <c r="J574" s="19"/>
      <c r="M574" s="1"/>
      <c r="N574" s="1"/>
      <c r="O574" s="1"/>
      <c r="P574" s="1"/>
      <c r="Q574" s="1"/>
      <c r="R574" s="1"/>
      <c r="AE574" s="7"/>
      <c r="AM574" s="1"/>
    </row>
    <row r="575" spans="2:40" ht="12.75" customHeight="1" x14ac:dyDescent="0.15">
      <c r="D575" s="331" t="s">
        <v>297</v>
      </c>
      <c r="E575" s="364"/>
      <c r="F575" s="27">
        <f>G575+H575+I575</f>
        <v>156</v>
      </c>
      <c r="G575" s="28">
        <v>28</v>
      </c>
      <c r="H575" s="28">
        <v>28</v>
      </c>
      <c r="I575" s="29">
        <v>100</v>
      </c>
      <c r="M575" s="1"/>
      <c r="N575" s="1"/>
      <c r="O575" s="1"/>
      <c r="P575" s="1"/>
      <c r="Q575" s="1"/>
      <c r="R575" s="1"/>
      <c r="S575" s="1" t="s">
        <v>297</v>
      </c>
      <c r="T575" s="6">
        <v>156</v>
      </c>
      <c r="AE575" s="7"/>
      <c r="AM575" s="1"/>
    </row>
    <row r="576" spans="2:40" ht="12.75" customHeight="1" x14ac:dyDescent="0.15">
      <c r="D576" s="333"/>
      <c r="E576" s="365"/>
      <c r="F576" s="49">
        <f>ROUND(F575/(F$575+F$577+F$579+F$581),3)</f>
        <v>0.223</v>
      </c>
      <c r="G576" s="50">
        <f t="shared" ref="G576:I576" si="450">ROUND(G575/(G$575+G$577+G$579+G$581),3)</f>
        <v>0.378</v>
      </c>
      <c r="H576" s="50">
        <f t="shared" si="450"/>
        <v>0.13</v>
      </c>
      <c r="I576" s="51">
        <f t="shared" si="450"/>
        <v>0.24299999999999999</v>
      </c>
      <c r="J576" s="47"/>
      <c r="M576" s="1"/>
      <c r="N576" s="1"/>
      <c r="O576" s="1"/>
      <c r="P576" s="1"/>
      <c r="Q576" s="1"/>
      <c r="R576" s="1"/>
      <c r="S576" s="1" t="s">
        <v>298</v>
      </c>
      <c r="T576" s="6">
        <v>361</v>
      </c>
      <c r="AE576" s="7"/>
      <c r="AM576" s="1"/>
    </row>
    <row r="577" spans="2:40" ht="12.75" customHeight="1" x14ac:dyDescent="0.15">
      <c r="D577" s="454" t="s">
        <v>298</v>
      </c>
      <c r="E577" s="364"/>
      <c r="F577" s="27">
        <f>G577+H577+I577</f>
        <v>361</v>
      </c>
      <c r="G577" s="28">
        <v>39</v>
      </c>
      <c r="H577" s="28">
        <v>111</v>
      </c>
      <c r="I577" s="29">
        <v>211</v>
      </c>
      <c r="M577" s="1"/>
      <c r="N577" s="1"/>
      <c r="O577" s="1"/>
      <c r="P577" s="1"/>
      <c r="Q577" s="1"/>
      <c r="R577" s="1"/>
      <c r="S577" s="1" t="s">
        <v>299</v>
      </c>
      <c r="T577" s="6">
        <v>134</v>
      </c>
      <c r="AE577" s="7"/>
      <c r="AM577" s="1"/>
    </row>
    <row r="578" spans="2:40" ht="12.75" customHeight="1" x14ac:dyDescent="0.15">
      <c r="D578" s="333"/>
      <c r="E578" s="365"/>
      <c r="F578" s="49">
        <f>ROUND(F577/(F$575+F$577+F$579+F$581),3)</f>
        <v>0.51600000000000001</v>
      </c>
      <c r="G578" s="50">
        <f t="shared" ref="G578" si="451">ROUND(G577/(G$575+G$577+G$579+G$581),3)</f>
        <v>0.52700000000000002</v>
      </c>
      <c r="H578" s="50">
        <f t="shared" ref="H578" si="452">ROUND(H577/(H$575+H$577+H$579+H$581),3)</f>
        <v>0.51600000000000001</v>
      </c>
      <c r="I578" s="51">
        <f>ROUND(I577/(I$575+I$577+I$579+I$581),3)+0.001</f>
        <v>0.51400000000000001</v>
      </c>
      <c r="J578" s="47"/>
      <c r="M578" s="1"/>
      <c r="N578" s="1"/>
      <c r="O578" s="1"/>
      <c r="P578" s="1"/>
      <c r="Q578" s="1"/>
      <c r="R578" s="1"/>
      <c r="S578" s="1" t="s">
        <v>300</v>
      </c>
      <c r="T578" s="6">
        <v>49</v>
      </c>
      <c r="AE578" s="7"/>
      <c r="AM578" s="1"/>
    </row>
    <row r="579" spans="2:40" ht="12.75" customHeight="1" x14ac:dyDescent="0.15">
      <c r="D579" s="454" t="s">
        <v>299</v>
      </c>
      <c r="E579" s="364"/>
      <c r="F579" s="27">
        <f>G579+H579+I579</f>
        <v>134</v>
      </c>
      <c r="G579" s="28">
        <v>5</v>
      </c>
      <c r="H579" s="28">
        <v>52</v>
      </c>
      <c r="I579" s="29">
        <v>77</v>
      </c>
      <c r="M579" s="1"/>
      <c r="N579" s="1"/>
      <c r="O579" s="1"/>
      <c r="P579" s="1"/>
      <c r="Q579" s="1"/>
      <c r="R579" s="1"/>
      <c r="AE579" s="7"/>
      <c r="AM579" s="1"/>
    </row>
    <row r="580" spans="2:40" ht="12.75" customHeight="1" x14ac:dyDescent="0.15">
      <c r="D580" s="333"/>
      <c r="E580" s="365"/>
      <c r="F580" s="49">
        <f>ROUND(F579/(F$575+F$577+F$579+F$581),3)</f>
        <v>0.191</v>
      </c>
      <c r="G580" s="50">
        <f t="shared" ref="G580" si="453">ROUND(G579/(G$575+G$577+G$579+G$581),3)</f>
        <v>6.8000000000000005E-2</v>
      </c>
      <c r="H580" s="50">
        <f t="shared" ref="H580" si="454">ROUND(H579/(H$575+H$577+H$579+H$581),3)</f>
        <v>0.24199999999999999</v>
      </c>
      <c r="I580" s="51">
        <f t="shared" ref="I580" si="455">ROUND(I579/(I$575+I$577+I$579+I$581),3)</f>
        <v>0.187</v>
      </c>
      <c r="J580" s="47"/>
      <c r="M580" s="1"/>
      <c r="N580" s="1"/>
      <c r="O580" s="1"/>
      <c r="P580" s="1"/>
      <c r="Q580" s="1"/>
      <c r="R580" s="1"/>
      <c r="AE580" s="7"/>
      <c r="AM580" s="1"/>
    </row>
    <row r="581" spans="2:40" ht="12.75" customHeight="1" x14ac:dyDescent="0.15">
      <c r="D581" s="331" t="s">
        <v>300</v>
      </c>
      <c r="E581" s="364"/>
      <c r="F581" s="27">
        <f>G581+H581+I581</f>
        <v>49</v>
      </c>
      <c r="G581" s="28">
        <v>2</v>
      </c>
      <c r="H581" s="28">
        <v>24</v>
      </c>
      <c r="I581" s="29">
        <v>23</v>
      </c>
      <c r="M581" s="1"/>
      <c r="N581" s="1"/>
      <c r="O581" s="1"/>
      <c r="P581" s="1"/>
      <c r="Q581" s="1"/>
      <c r="R581" s="1"/>
      <c r="AE581" s="7"/>
      <c r="AM581" s="1"/>
    </row>
    <row r="582" spans="2:40" ht="12.75" customHeight="1" x14ac:dyDescent="0.15">
      <c r="D582" s="333"/>
      <c r="E582" s="365"/>
      <c r="F582" s="49">
        <f>ROUND(F581/(F$575+F$577+F$579+F$581),3)</f>
        <v>7.0000000000000007E-2</v>
      </c>
      <c r="G582" s="50">
        <f t="shared" ref="G582" si="456">ROUND(G581/(G$575+G$577+G$579+G$581),3)</f>
        <v>2.7E-2</v>
      </c>
      <c r="H582" s="50">
        <f t="shared" ref="H582" si="457">ROUND(H581/(H$575+H$577+H$579+H$581),3)</f>
        <v>0.112</v>
      </c>
      <c r="I582" s="51">
        <f t="shared" ref="I582" si="458">ROUND(I581/(I$575+I$577+I$579+I$581),3)</f>
        <v>5.6000000000000001E-2</v>
      </c>
      <c r="J582" s="47"/>
      <c r="M582" s="1"/>
      <c r="N582" s="1"/>
      <c r="O582" s="1"/>
      <c r="P582" s="1"/>
      <c r="Q582" s="1"/>
      <c r="R582" s="1"/>
      <c r="AE582" s="7"/>
      <c r="AM582" s="1"/>
    </row>
    <row r="583" spans="2:40" ht="12.75" customHeight="1" x14ac:dyDescent="0.15">
      <c r="D583" s="370" t="s">
        <v>21</v>
      </c>
      <c r="E583" s="371"/>
      <c r="F583" s="27">
        <f>F575+F577+F579+F581</f>
        <v>700</v>
      </c>
      <c r="G583" s="28">
        <f t="shared" ref="G583:I583" si="459">G575+G577+G579+G581</f>
        <v>74</v>
      </c>
      <c r="H583" s="28">
        <f t="shared" si="459"/>
        <v>215</v>
      </c>
      <c r="I583" s="29">
        <f t="shared" si="459"/>
        <v>411</v>
      </c>
      <c r="M583" s="1"/>
      <c r="N583" s="1"/>
      <c r="O583" s="1"/>
      <c r="P583" s="1"/>
      <c r="Q583" s="1"/>
      <c r="R583" s="1"/>
      <c r="AE583" s="7"/>
      <c r="AM583" s="1"/>
    </row>
    <row r="584" spans="2:40" ht="12.75" customHeight="1" thickBot="1" x14ac:dyDescent="0.2">
      <c r="D584" s="370"/>
      <c r="E584" s="371"/>
      <c r="F584" s="57">
        <f>F576+F578+F580+F582</f>
        <v>1</v>
      </c>
      <c r="G584" s="58">
        <f t="shared" ref="G584:I584" si="460">G576+G578+G580+G582</f>
        <v>1</v>
      </c>
      <c r="H584" s="58">
        <f t="shared" si="460"/>
        <v>1</v>
      </c>
      <c r="I584" s="59">
        <f t="shared" si="460"/>
        <v>1</v>
      </c>
      <c r="J584" s="61"/>
      <c r="K584" s="42"/>
      <c r="M584" s="1"/>
      <c r="N584" s="1"/>
      <c r="O584" s="1"/>
      <c r="P584" s="1"/>
      <c r="Q584" s="1"/>
      <c r="R584" s="1"/>
      <c r="AE584" s="7"/>
      <c r="AM584" s="1"/>
    </row>
    <row r="585" spans="2:40" ht="12.75" customHeight="1" x14ac:dyDescent="0.15">
      <c r="D585" s="96"/>
      <c r="E585" s="96"/>
      <c r="F585" s="96"/>
      <c r="G585" s="69"/>
      <c r="H585" s="69"/>
      <c r="I585" s="69"/>
      <c r="J585" s="69"/>
      <c r="K585" s="69"/>
      <c r="L585" s="69"/>
      <c r="M585" s="69"/>
      <c r="N585" s="69"/>
      <c r="O585" s="82"/>
      <c r="P585" s="69"/>
      <c r="Q585" s="69"/>
      <c r="R585" s="69"/>
      <c r="S585" s="61"/>
      <c r="T585" s="13"/>
      <c r="U585" s="61"/>
      <c r="V585" s="42"/>
      <c r="W585" s="2"/>
      <c r="AM585" s="1"/>
      <c r="AN585" s="7"/>
    </row>
    <row r="586" spans="2:40" ht="9.75" customHeight="1" x14ac:dyDescent="0.15">
      <c r="D586" s="96"/>
      <c r="E586" s="96"/>
      <c r="F586" s="96"/>
      <c r="G586" s="69"/>
      <c r="H586" s="69"/>
      <c r="I586" s="69"/>
      <c r="J586" s="69"/>
      <c r="K586" s="69"/>
      <c r="L586" s="69"/>
      <c r="M586" s="69"/>
      <c r="N586" s="69"/>
      <c r="O586" s="82"/>
      <c r="P586" s="69"/>
      <c r="Q586" s="69"/>
      <c r="R586" s="69"/>
      <c r="S586" s="61"/>
      <c r="T586" s="13"/>
      <c r="U586" s="61"/>
      <c r="V586" s="42"/>
      <c r="W586" s="2"/>
      <c r="AM586" s="1"/>
      <c r="AN586" s="7"/>
    </row>
    <row r="587" spans="2:40" ht="9.75" customHeight="1" x14ac:dyDescent="0.15">
      <c r="D587" s="96"/>
      <c r="E587" s="96"/>
      <c r="F587" s="96"/>
      <c r="G587" s="69"/>
      <c r="H587" s="69"/>
      <c r="I587" s="69"/>
      <c r="J587" s="69"/>
      <c r="K587" s="69"/>
      <c r="L587" s="69"/>
      <c r="M587" s="69"/>
      <c r="N587" s="69"/>
      <c r="O587" s="82"/>
      <c r="P587" s="69"/>
      <c r="Q587" s="69"/>
      <c r="R587" s="69"/>
      <c r="S587" s="61"/>
      <c r="T587" s="13"/>
      <c r="U587" s="61"/>
      <c r="V587" s="42"/>
      <c r="W587" s="2"/>
      <c r="AM587" s="1"/>
      <c r="AN587" s="7"/>
    </row>
    <row r="588" spans="2:40" ht="12.75" customHeight="1" thickBot="1" x14ac:dyDescent="0.2">
      <c r="B588" s="3" t="s">
        <v>301</v>
      </c>
      <c r="K588" s="5"/>
      <c r="O588" s="5"/>
    </row>
    <row r="589" spans="2:40" ht="12.75" customHeight="1" x14ac:dyDescent="0.15">
      <c r="D589" s="335"/>
      <c r="E589" s="339"/>
      <c r="F589" s="415" t="s">
        <v>386</v>
      </c>
      <c r="G589" s="372"/>
      <c r="H589" s="372"/>
      <c r="I589" s="373"/>
      <c r="J589" s="435" t="s">
        <v>387</v>
      </c>
      <c r="K589" s="436"/>
      <c r="L589" s="436"/>
      <c r="M589" s="437"/>
      <c r="N589" s="1"/>
      <c r="O589" s="1"/>
      <c r="P589" s="1"/>
      <c r="Q589" s="1"/>
      <c r="R589" s="1"/>
      <c r="AE589" s="7"/>
      <c r="AM589" s="1"/>
    </row>
    <row r="590" spans="2:40" ht="12.75" customHeight="1" x14ac:dyDescent="0.15">
      <c r="D590" s="337"/>
      <c r="E590" s="340"/>
      <c r="F590" s="14" t="s">
        <v>248</v>
      </c>
      <c r="G590" s="15" t="s">
        <v>12</v>
      </c>
      <c r="H590" s="15" t="s">
        <v>13</v>
      </c>
      <c r="I590" s="48" t="s">
        <v>14</v>
      </c>
      <c r="J590" s="14" t="s">
        <v>248</v>
      </c>
      <c r="K590" s="15" t="s">
        <v>12</v>
      </c>
      <c r="L590" s="15" t="s">
        <v>13</v>
      </c>
      <c r="M590" s="48" t="s">
        <v>14</v>
      </c>
      <c r="N590" s="1"/>
      <c r="O590" s="1"/>
      <c r="P590" s="1"/>
      <c r="Q590" s="1"/>
      <c r="R590" s="1"/>
      <c r="AE590" s="7"/>
      <c r="AM590" s="1"/>
    </row>
    <row r="591" spans="2:40" ht="12.75" customHeight="1" x14ac:dyDescent="0.15">
      <c r="D591" s="331" t="s">
        <v>302</v>
      </c>
      <c r="E591" s="364"/>
      <c r="F591" s="27">
        <f>G591+H591+I591</f>
        <v>166</v>
      </c>
      <c r="G591" s="28">
        <v>13</v>
      </c>
      <c r="H591" s="28">
        <v>52</v>
      </c>
      <c r="I591" s="29">
        <v>101</v>
      </c>
      <c r="J591" s="27">
        <f>K591+L591+M591</f>
        <v>76</v>
      </c>
      <c r="K591" s="28">
        <v>10</v>
      </c>
      <c r="L591" s="28">
        <v>25</v>
      </c>
      <c r="M591" s="29">
        <v>41</v>
      </c>
      <c r="N591" s="1"/>
      <c r="O591" s="1"/>
      <c r="P591" s="1"/>
      <c r="Q591" s="1"/>
      <c r="R591" s="1"/>
      <c r="S591" s="1" t="s">
        <v>302</v>
      </c>
      <c r="T591" s="6">
        <v>166</v>
      </c>
      <c r="AE591" s="7"/>
      <c r="AM591" s="1"/>
    </row>
    <row r="592" spans="2:40" ht="12.75" customHeight="1" x14ac:dyDescent="0.15">
      <c r="D592" s="333"/>
      <c r="E592" s="365"/>
      <c r="F592" s="49">
        <f>ROUND(F591/(F$591+F$593+F$595+F$597),3)</f>
        <v>0.29899999999999999</v>
      </c>
      <c r="G592" s="50">
        <f t="shared" ref="G592:I592" si="461">ROUND(G591/(G$591+G$593+G$595+G$597),3)</f>
        <v>0.23599999999999999</v>
      </c>
      <c r="H592" s="50">
        <f t="shared" si="461"/>
        <v>0.311</v>
      </c>
      <c r="I592" s="51">
        <f t="shared" si="461"/>
        <v>0.30299999999999999</v>
      </c>
      <c r="J592" s="49">
        <f t="shared" ref="J592" si="462">ROUND(J591/(J$591+J$593+J$595+J$597),3)</f>
        <v>0.48099999999999998</v>
      </c>
      <c r="K592" s="50">
        <f t="shared" ref="K592" si="463">ROUND(K591/(K$591+K$593+K$595+K$597),3)</f>
        <v>0.5</v>
      </c>
      <c r="L592" s="50">
        <f t="shared" ref="L592" si="464">ROUND(L591/(L$591+L$593+L$595+L$597),3)</f>
        <v>0.49</v>
      </c>
      <c r="M592" s="51">
        <f t="shared" ref="M592" si="465">ROUND(M591/(M$591+M$593+M$595+M$597),3)</f>
        <v>0.47099999999999997</v>
      </c>
      <c r="N592" s="1"/>
      <c r="O592" s="1"/>
      <c r="P592" s="1"/>
      <c r="Q592" s="1"/>
      <c r="R592" s="1"/>
      <c r="S592" s="1" t="s">
        <v>446</v>
      </c>
      <c r="T592" s="6">
        <v>248</v>
      </c>
      <c r="AE592" s="7"/>
      <c r="AM592" s="1"/>
    </row>
    <row r="593" spans="4:39" ht="12.75" customHeight="1" x14ac:dyDescent="0.15">
      <c r="D593" s="454" t="s">
        <v>455</v>
      </c>
      <c r="E593" s="364"/>
      <c r="F593" s="27">
        <f>G593+H593+I593</f>
        <v>248</v>
      </c>
      <c r="G593" s="28">
        <v>20</v>
      </c>
      <c r="H593" s="28">
        <v>77</v>
      </c>
      <c r="I593" s="29">
        <v>151</v>
      </c>
      <c r="J593" s="27">
        <f>K593+L593+M593</f>
        <v>32</v>
      </c>
      <c r="K593" s="28">
        <v>7</v>
      </c>
      <c r="L593" s="28">
        <v>7</v>
      </c>
      <c r="M593" s="29">
        <v>18</v>
      </c>
      <c r="N593" s="1"/>
      <c r="O593" s="1"/>
      <c r="P593" s="1"/>
      <c r="Q593" s="1"/>
      <c r="R593" s="1"/>
      <c r="S593" s="1" t="s">
        <v>303</v>
      </c>
      <c r="T593" s="6">
        <v>91</v>
      </c>
      <c r="AE593" s="7"/>
      <c r="AM593" s="1"/>
    </row>
    <row r="594" spans="4:39" ht="12.75" customHeight="1" x14ac:dyDescent="0.15">
      <c r="D594" s="333"/>
      <c r="E594" s="365"/>
      <c r="F594" s="49">
        <f>ROUND(F593/(F$591+F$593+F$595+F$597),3)</f>
        <v>0.44700000000000001</v>
      </c>
      <c r="G594" s="50">
        <f t="shared" ref="G594" si="466">ROUND(G593/(G$591+G$593+G$595+G$597),3)</f>
        <v>0.36399999999999999</v>
      </c>
      <c r="H594" s="50">
        <f t="shared" ref="H594" si="467">ROUND(H593/(H$591+H$593+H$595+H$597),3)</f>
        <v>0.46100000000000002</v>
      </c>
      <c r="I594" s="51">
        <f>ROUND(I593/(I$591+I$593+I$595+I$597),3)+0.001</f>
        <v>0.45400000000000001</v>
      </c>
      <c r="J594" s="49">
        <f t="shared" ref="J594" si="468">ROUND(J593/(J$591+J$593+J$595+J$597),3)</f>
        <v>0.20300000000000001</v>
      </c>
      <c r="K594" s="50">
        <f t="shared" ref="K594" si="469">ROUND(K593/(K$591+K$593+K$595+K$597),3)</f>
        <v>0.35</v>
      </c>
      <c r="L594" s="50">
        <f t="shared" ref="L594" si="470">ROUND(L593/(L$591+L$593+L$595+L$597),3)</f>
        <v>0.13700000000000001</v>
      </c>
      <c r="M594" s="51">
        <f t="shared" ref="M594" si="471">ROUND(M593/(M$591+M$593+M$595+M$597),3)</f>
        <v>0.20699999999999999</v>
      </c>
      <c r="N594" s="1"/>
      <c r="O594" s="1"/>
      <c r="P594" s="1"/>
      <c r="Q594" s="1"/>
      <c r="R594" s="1"/>
      <c r="S594" s="107" t="s">
        <v>423</v>
      </c>
      <c r="T594" s="6">
        <v>50</v>
      </c>
      <c r="AE594" s="7"/>
      <c r="AM594" s="1"/>
    </row>
    <row r="595" spans="4:39" ht="12.75" customHeight="1" x14ac:dyDescent="0.15">
      <c r="D595" s="454" t="s">
        <v>303</v>
      </c>
      <c r="E595" s="364"/>
      <c r="F595" s="27">
        <f>G595+H595+I595</f>
        <v>91</v>
      </c>
      <c r="G595" s="28">
        <v>11</v>
      </c>
      <c r="H595" s="28">
        <v>25</v>
      </c>
      <c r="I595" s="29">
        <v>55</v>
      </c>
      <c r="J595" s="27">
        <f>K595+L595+M595</f>
        <v>24</v>
      </c>
      <c r="K595" s="28">
        <v>2</v>
      </c>
      <c r="L595" s="28">
        <v>9</v>
      </c>
      <c r="M595" s="29">
        <v>13</v>
      </c>
      <c r="N595" s="1"/>
      <c r="O595" s="1"/>
      <c r="P595" s="1"/>
      <c r="Q595" s="1"/>
      <c r="R595" s="1"/>
      <c r="AE595" s="7"/>
      <c r="AM595" s="1"/>
    </row>
    <row r="596" spans="4:39" ht="12.75" customHeight="1" x14ac:dyDescent="0.15">
      <c r="D596" s="333"/>
      <c r="E596" s="365"/>
      <c r="F596" s="49">
        <f>ROUND(F595/(F$591+F$593+F$595+F$597),3)</f>
        <v>0.16400000000000001</v>
      </c>
      <c r="G596" s="50">
        <f t="shared" ref="G596" si="472">ROUND(G595/(G$591+G$593+G$595+G$597),3)</f>
        <v>0.2</v>
      </c>
      <c r="H596" s="50">
        <f t="shared" ref="H596" si="473">ROUND(H595/(H$591+H$593+H$595+H$597),3)</f>
        <v>0.15</v>
      </c>
      <c r="I596" s="51">
        <f t="shared" ref="I596" si="474">ROUND(I595/(I$591+I$593+I$595+I$597),3)</f>
        <v>0.16500000000000001</v>
      </c>
      <c r="J596" s="49">
        <f t="shared" ref="J596" si="475">ROUND(J595/(J$591+J$593+J$595+J$597),3)</f>
        <v>0.152</v>
      </c>
      <c r="K596" s="50">
        <f t="shared" ref="K596" si="476">ROUND(K595/(K$591+K$593+K$595+K$597),3)</f>
        <v>0.1</v>
      </c>
      <c r="L596" s="50">
        <f>ROUND(L595/(L$591+L$593+L$595+L$597),3)+0.001</f>
        <v>0.17699999999999999</v>
      </c>
      <c r="M596" s="51">
        <f>ROUND(M595/(M$591+M$593+M$595+M$597),3)+0.001</f>
        <v>0.15</v>
      </c>
      <c r="N596" s="1"/>
      <c r="O596" s="1"/>
      <c r="P596" s="1"/>
      <c r="Q596" s="1"/>
      <c r="R596" s="1"/>
      <c r="AE596" s="7"/>
      <c r="AM596" s="1"/>
    </row>
    <row r="597" spans="4:39" ht="12.75" customHeight="1" x14ac:dyDescent="0.15">
      <c r="D597" s="454" t="s">
        <v>454</v>
      </c>
      <c r="E597" s="364"/>
      <c r="F597" s="27">
        <f>G597+H597+I597</f>
        <v>50</v>
      </c>
      <c r="G597" s="28">
        <v>11</v>
      </c>
      <c r="H597" s="28">
        <v>13</v>
      </c>
      <c r="I597" s="29">
        <v>26</v>
      </c>
      <c r="J597" s="27">
        <f>K597+L597+M597</f>
        <v>26</v>
      </c>
      <c r="K597" s="28">
        <v>1</v>
      </c>
      <c r="L597" s="28">
        <v>10</v>
      </c>
      <c r="M597" s="29">
        <v>15</v>
      </c>
      <c r="N597" s="1"/>
      <c r="O597" s="1"/>
      <c r="P597" s="1"/>
      <c r="Q597" s="1"/>
      <c r="R597" s="1"/>
      <c r="AE597" s="7"/>
      <c r="AM597" s="1"/>
    </row>
    <row r="598" spans="4:39" ht="12.75" customHeight="1" x14ac:dyDescent="0.15">
      <c r="D598" s="333"/>
      <c r="E598" s="365"/>
      <c r="F598" s="49">
        <f>ROUND(F597/(F$591+F$593+F$595+F$597),3)</f>
        <v>0.09</v>
      </c>
      <c r="G598" s="50">
        <f t="shared" ref="G598" si="477">ROUND(G597/(G$591+G$593+G$595+G$597),3)</f>
        <v>0.2</v>
      </c>
      <c r="H598" s="50">
        <f t="shared" ref="H598" si="478">ROUND(H597/(H$591+H$593+H$595+H$597),3)</f>
        <v>7.8E-2</v>
      </c>
      <c r="I598" s="51">
        <f t="shared" ref="I598" si="479">ROUND(I597/(I$591+I$593+I$595+I$597),3)</f>
        <v>7.8E-2</v>
      </c>
      <c r="J598" s="49">
        <f>ROUND(J597/(J$591+J$593+J$595+J$597),3)-0.001</f>
        <v>0.16400000000000001</v>
      </c>
      <c r="K598" s="50">
        <f t="shared" ref="K598" si="480">ROUND(K597/(K$591+K$593+K$595+K$597),3)</f>
        <v>0.05</v>
      </c>
      <c r="L598" s="50">
        <f t="shared" ref="L598" si="481">ROUND(L597/(L$591+L$593+L$595+L$597),3)</f>
        <v>0.19600000000000001</v>
      </c>
      <c r="M598" s="51">
        <f t="shared" ref="M598" si="482">ROUND(M597/(M$591+M$593+M$595+M$597),3)</f>
        <v>0.17199999999999999</v>
      </c>
      <c r="N598" s="1"/>
      <c r="O598" s="1"/>
      <c r="P598" s="1"/>
      <c r="Q598" s="1"/>
      <c r="R598" s="1"/>
      <c r="S598" s="1" t="s">
        <v>302</v>
      </c>
      <c r="T598" s="6">
        <v>481</v>
      </c>
      <c r="AE598" s="7"/>
      <c r="AM598" s="1"/>
    </row>
    <row r="599" spans="4:39" ht="12.75" customHeight="1" x14ac:dyDescent="0.15">
      <c r="D599" s="370" t="s">
        <v>21</v>
      </c>
      <c r="E599" s="371"/>
      <c r="F599" s="27">
        <f>F591+F593+F595+F597</f>
        <v>555</v>
      </c>
      <c r="G599" s="28">
        <f t="shared" ref="G599:M599" si="483">G591+G593+G595+G597</f>
        <v>55</v>
      </c>
      <c r="H599" s="28">
        <f t="shared" si="483"/>
        <v>167</v>
      </c>
      <c r="I599" s="29">
        <f t="shared" si="483"/>
        <v>333</v>
      </c>
      <c r="J599" s="27">
        <f t="shared" si="483"/>
        <v>158</v>
      </c>
      <c r="K599" s="28">
        <f t="shared" si="483"/>
        <v>20</v>
      </c>
      <c r="L599" s="28">
        <f t="shared" si="483"/>
        <v>51</v>
      </c>
      <c r="M599" s="29">
        <f t="shared" si="483"/>
        <v>87</v>
      </c>
      <c r="N599" s="1"/>
      <c r="O599" s="1"/>
      <c r="P599" s="1"/>
      <c r="Q599" s="1"/>
      <c r="R599" s="1"/>
      <c r="S599" s="1" t="s">
        <v>446</v>
      </c>
      <c r="T599" s="6">
        <v>203</v>
      </c>
      <c r="AE599" s="7"/>
      <c r="AM599" s="1"/>
    </row>
    <row r="600" spans="4:39" ht="12.75" customHeight="1" thickBot="1" x14ac:dyDescent="0.2">
      <c r="D600" s="370"/>
      <c r="E600" s="371"/>
      <c r="F600" s="57">
        <f>F592+F594+F596+F598</f>
        <v>1</v>
      </c>
      <c r="G600" s="58">
        <f t="shared" ref="G600:M600" si="484">G592+G594+G596+G598</f>
        <v>1</v>
      </c>
      <c r="H600" s="58">
        <f t="shared" si="484"/>
        <v>1</v>
      </c>
      <c r="I600" s="59">
        <f t="shared" si="484"/>
        <v>1</v>
      </c>
      <c r="J600" s="57">
        <f t="shared" si="484"/>
        <v>1</v>
      </c>
      <c r="K600" s="58">
        <f t="shared" si="484"/>
        <v>1</v>
      </c>
      <c r="L600" s="58">
        <f t="shared" si="484"/>
        <v>1</v>
      </c>
      <c r="M600" s="59">
        <f t="shared" si="484"/>
        <v>1</v>
      </c>
      <c r="N600" s="1"/>
      <c r="O600" s="1"/>
      <c r="P600" s="1"/>
      <c r="Q600" s="1"/>
      <c r="R600" s="1"/>
      <c r="S600" s="1" t="s">
        <v>303</v>
      </c>
      <c r="T600" s="6">
        <v>152</v>
      </c>
      <c r="AE600" s="7"/>
      <c r="AM600" s="1"/>
    </row>
    <row r="601" spans="4:39" ht="12.75" customHeight="1" x14ac:dyDescent="0.15">
      <c r="D601" s="96"/>
      <c r="E601" s="96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1"/>
      <c r="S601" s="107" t="s">
        <v>423</v>
      </c>
      <c r="T601" s="115">
        <v>164</v>
      </c>
      <c r="U601" s="42"/>
      <c r="V601" s="2"/>
    </row>
    <row r="602" spans="4:39" ht="12.75" customHeight="1" x14ac:dyDescent="0.15">
      <c r="D602" s="96"/>
      <c r="E602" s="96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1"/>
      <c r="S602" s="42"/>
      <c r="T602" s="43"/>
      <c r="U602" s="42"/>
      <c r="V602" s="2"/>
    </row>
    <row r="603" spans="4:39" ht="12.75" customHeight="1" x14ac:dyDescent="0.15">
      <c r="D603" s="96"/>
      <c r="E603" s="96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1"/>
      <c r="S603" s="42"/>
      <c r="T603" s="43"/>
      <c r="U603" s="42"/>
      <c r="V603" s="2"/>
    </row>
    <row r="604" spans="4:39" ht="12.75" customHeight="1" x14ac:dyDescent="0.15">
      <c r="D604" s="96"/>
      <c r="E604" s="96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1"/>
      <c r="S604" s="42"/>
      <c r="T604" s="43"/>
      <c r="U604" s="42"/>
      <c r="V604" s="2"/>
    </row>
    <row r="605" spans="4:39" ht="12.75" customHeight="1" x14ac:dyDescent="0.15">
      <c r="D605" s="96"/>
      <c r="E605" s="96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1"/>
      <c r="S605" s="42"/>
      <c r="T605" s="43"/>
      <c r="U605" s="42"/>
      <c r="V605" s="2"/>
    </row>
    <row r="606" spans="4:39" ht="12.75" customHeight="1" x14ac:dyDescent="0.15">
      <c r="D606" s="96"/>
      <c r="E606" s="96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1"/>
      <c r="S606" s="42"/>
      <c r="T606" s="43"/>
      <c r="U606" s="42"/>
      <c r="V606" s="2"/>
    </row>
    <row r="607" spans="4:39" ht="12.75" customHeight="1" x14ac:dyDescent="0.15">
      <c r="D607" s="96"/>
      <c r="E607" s="96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1"/>
      <c r="S607" s="42"/>
      <c r="T607" s="43"/>
      <c r="U607" s="42"/>
      <c r="V607" s="2"/>
    </row>
    <row r="608" spans="4:39" ht="12.75" customHeight="1" x14ac:dyDescent="0.15">
      <c r="D608" s="96"/>
      <c r="E608" s="96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1"/>
      <c r="S608" s="42"/>
      <c r="T608" s="43"/>
      <c r="U608" s="42"/>
      <c r="V608" s="2"/>
    </row>
    <row r="609" spans="1:39" ht="12.75" customHeight="1" x14ac:dyDescent="0.15">
      <c r="D609" s="96"/>
      <c r="E609" s="96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1"/>
      <c r="S609" s="42"/>
      <c r="T609" s="43"/>
      <c r="U609" s="42"/>
      <c r="V609" s="2"/>
    </row>
    <row r="610" spans="1:39" ht="12.75" customHeight="1" x14ac:dyDescent="0.15">
      <c r="D610" s="96"/>
      <c r="E610" s="96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1"/>
      <c r="S610" s="42"/>
      <c r="T610" s="43"/>
      <c r="U610" s="42"/>
      <c r="V610" s="2"/>
    </row>
    <row r="611" spans="1:39" ht="12.75" customHeight="1" x14ac:dyDescent="0.15">
      <c r="D611" s="96"/>
      <c r="E611" s="96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1"/>
      <c r="S611" s="42"/>
      <c r="T611" s="43"/>
      <c r="U611" s="42"/>
      <c r="V611" s="2"/>
    </row>
    <row r="612" spans="1:39" ht="12.75" customHeight="1" x14ac:dyDescent="0.15">
      <c r="D612" s="96"/>
      <c r="E612" s="96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1"/>
      <c r="S612" s="42"/>
      <c r="T612" s="43"/>
      <c r="U612" s="42"/>
      <c r="V612" s="2"/>
    </row>
    <row r="613" spans="1:39" ht="12.75" customHeight="1" x14ac:dyDescent="0.15">
      <c r="D613" s="96"/>
      <c r="E613" s="96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1"/>
      <c r="S613" s="42"/>
      <c r="T613" s="43"/>
      <c r="U613" s="42"/>
      <c r="V613" s="2"/>
    </row>
    <row r="614" spans="1:39" ht="12.75" customHeight="1" x14ac:dyDescent="0.15">
      <c r="D614" s="96"/>
      <c r="E614" s="96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1"/>
      <c r="S614" s="42"/>
      <c r="T614" s="43"/>
      <c r="U614" s="42"/>
      <c r="V614" s="2"/>
    </row>
    <row r="615" spans="1:39" ht="12.75" customHeight="1" x14ac:dyDescent="0.15">
      <c r="D615" s="96"/>
      <c r="E615" s="96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1"/>
      <c r="S615" s="42"/>
      <c r="T615" s="43"/>
      <c r="U615" s="42"/>
      <c r="V615" s="2"/>
    </row>
    <row r="616" spans="1:39" ht="12.75" customHeight="1" x14ac:dyDescent="0.15">
      <c r="D616" s="96"/>
      <c r="E616" s="96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1"/>
      <c r="S616" s="42"/>
      <c r="T616" s="43"/>
      <c r="U616" s="42"/>
      <c r="V616" s="2"/>
    </row>
    <row r="617" spans="1:39" ht="12.75" customHeight="1" x14ac:dyDescent="0.15">
      <c r="D617" s="96"/>
      <c r="E617" s="96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1"/>
      <c r="S617" s="42"/>
      <c r="T617" s="43"/>
      <c r="U617" s="42"/>
      <c r="V617" s="2"/>
    </row>
    <row r="618" spans="1:39" ht="12.75" customHeight="1" x14ac:dyDescent="0.15">
      <c r="D618" s="96"/>
      <c r="E618" s="96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1"/>
      <c r="S618" s="42"/>
      <c r="T618" s="43"/>
      <c r="U618" s="42"/>
      <c r="V618" s="2"/>
    </row>
    <row r="619" spans="1:39" ht="12.75" customHeight="1" x14ac:dyDescent="0.15">
      <c r="D619" s="96"/>
      <c r="E619" s="96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1"/>
      <c r="S619" s="42"/>
      <c r="T619" s="43"/>
      <c r="U619" s="42"/>
      <c r="V619" s="2"/>
    </row>
    <row r="620" spans="1:39" ht="12.75" customHeight="1" x14ac:dyDescent="0.15">
      <c r="A620" s="345" t="s">
        <v>389</v>
      </c>
      <c r="B620" s="345"/>
      <c r="C620" s="345"/>
      <c r="D620" s="345"/>
      <c r="E620" s="345"/>
      <c r="F620" s="345"/>
      <c r="G620" s="345"/>
      <c r="H620" s="69"/>
      <c r="I620" s="69"/>
      <c r="J620" s="69"/>
      <c r="K620" s="69"/>
      <c r="L620" s="69"/>
      <c r="M620" s="69"/>
      <c r="N620" s="69"/>
      <c r="O620" s="69"/>
      <c r="P620" s="69"/>
      <c r="Q620" s="61"/>
      <c r="R620" s="42"/>
      <c r="S620" s="2"/>
      <c r="T620" s="13"/>
      <c r="U620" s="2"/>
      <c r="AL620" s="7"/>
      <c r="AM620" s="1"/>
    </row>
    <row r="621" spans="1:39" ht="12.75" customHeight="1" x14ac:dyDescent="0.15">
      <c r="D621" s="96"/>
      <c r="E621" s="96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1"/>
      <c r="S621" s="42"/>
      <c r="T621" s="43"/>
      <c r="U621" s="42"/>
      <c r="V621" s="2"/>
    </row>
    <row r="622" spans="1:39" ht="12.75" customHeight="1" thickBot="1" x14ac:dyDescent="0.2">
      <c r="B622" s="3" t="s">
        <v>351</v>
      </c>
      <c r="G622" s="99"/>
      <c r="K622" s="5"/>
      <c r="O622" s="5"/>
    </row>
    <row r="623" spans="1:39" ht="12.75" customHeight="1" x14ac:dyDescent="0.15">
      <c r="D623" s="335"/>
      <c r="E623" s="339"/>
      <c r="F623" s="435" t="s">
        <v>248</v>
      </c>
      <c r="G623" s="452"/>
      <c r="H623" s="452"/>
      <c r="I623" s="453"/>
      <c r="J623" s="12"/>
      <c r="M623" s="1"/>
      <c r="N623" s="1"/>
      <c r="O623" s="1"/>
      <c r="P623" s="1"/>
      <c r="Q623" s="1"/>
      <c r="R623" s="1"/>
      <c r="AE623" s="7"/>
      <c r="AM623" s="1"/>
    </row>
    <row r="624" spans="1:39" ht="12.75" customHeight="1" x14ac:dyDescent="0.15">
      <c r="D624" s="337"/>
      <c r="E624" s="340"/>
      <c r="F624" s="14"/>
      <c r="G624" s="15" t="s">
        <v>12</v>
      </c>
      <c r="H624" s="15" t="s">
        <v>13</v>
      </c>
      <c r="I624" s="48" t="s">
        <v>14</v>
      </c>
      <c r="J624" s="19"/>
      <c r="M624" s="1"/>
      <c r="N624" s="1"/>
      <c r="O624" s="1"/>
      <c r="P624" s="1"/>
      <c r="Q624" s="1"/>
      <c r="R624" s="1"/>
      <c r="AE624" s="7"/>
      <c r="AM624" s="1"/>
    </row>
    <row r="625" spans="2:39" ht="12.75" customHeight="1" x14ac:dyDescent="0.15">
      <c r="D625" s="331" t="s">
        <v>57</v>
      </c>
      <c r="E625" s="364"/>
      <c r="F625" s="27">
        <f>G625+H625+I625</f>
        <v>486</v>
      </c>
      <c r="G625" s="28">
        <v>68</v>
      </c>
      <c r="H625" s="28">
        <v>70</v>
      </c>
      <c r="I625" s="29">
        <v>348</v>
      </c>
      <c r="M625" s="1"/>
      <c r="N625" s="1"/>
      <c r="O625" s="1"/>
      <c r="P625" s="1"/>
      <c r="Q625" s="1"/>
      <c r="R625" s="1"/>
      <c r="S625" s="1" t="s">
        <v>424</v>
      </c>
      <c r="T625" s="6">
        <v>486</v>
      </c>
      <c r="AE625" s="7"/>
      <c r="AM625" s="1"/>
    </row>
    <row r="626" spans="2:39" ht="12.75" customHeight="1" x14ac:dyDescent="0.15">
      <c r="D626" s="333"/>
      <c r="E626" s="365"/>
      <c r="F626" s="49">
        <f>ROUND(F625/(F$625+F$627),3)</f>
        <v>0.69599999999999995</v>
      </c>
      <c r="G626" s="50">
        <f t="shared" ref="G626:I626" si="485">ROUND(G625/(G$625+G$627),3)</f>
        <v>0.93200000000000005</v>
      </c>
      <c r="H626" s="50">
        <f t="shared" si="485"/>
        <v>0.32400000000000001</v>
      </c>
      <c r="I626" s="51">
        <f t="shared" si="485"/>
        <v>0.85099999999999998</v>
      </c>
      <c r="J626" s="47"/>
      <c r="M626" s="1"/>
      <c r="N626" s="1"/>
      <c r="O626" s="1"/>
      <c r="P626" s="1"/>
      <c r="Q626" s="1"/>
      <c r="R626" s="1"/>
      <c r="S626" s="1" t="s">
        <v>425</v>
      </c>
      <c r="T626" s="6">
        <v>212</v>
      </c>
      <c r="AE626" s="7"/>
      <c r="AM626" s="1"/>
    </row>
    <row r="627" spans="2:39" ht="12.75" customHeight="1" x14ac:dyDescent="0.15">
      <c r="D627" s="331" t="s">
        <v>58</v>
      </c>
      <c r="E627" s="364"/>
      <c r="F627" s="27">
        <f>G627+H627+I627</f>
        <v>212</v>
      </c>
      <c r="G627" s="28">
        <v>5</v>
      </c>
      <c r="H627" s="28">
        <v>146</v>
      </c>
      <c r="I627" s="29">
        <v>61</v>
      </c>
      <c r="M627" s="1"/>
      <c r="N627" s="1"/>
      <c r="O627" s="1"/>
      <c r="P627" s="1"/>
      <c r="Q627" s="1"/>
      <c r="R627" s="1"/>
      <c r="AE627" s="7"/>
      <c r="AM627" s="1"/>
    </row>
    <row r="628" spans="2:39" ht="12.75" customHeight="1" x14ac:dyDescent="0.15">
      <c r="D628" s="333"/>
      <c r="E628" s="365"/>
      <c r="F628" s="49">
        <f>ROUND(F627/(F$625+F$627),3)</f>
        <v>0.30399999999999999</v>
      </c>
      <c r="G628" s="50">
        <f t="shared" ref="G628" si="486">ROUND(G627/(G$625+G$627),3)</f>
        <v>6.8000000000000005E-2</v>
      </c>
      <c r="H628" s="50">
        <f t="shared" ref="H628" si="487">ROUND(H627/(H$625+H$627),3)</f>
        <v>0.67600000000000005</v>
      </c>
      <c r="I628" s="51">
        <f t="shared" ref="I628" si="488">ROUND(I627/(I$625+I$627),3)</f>
        <v>0.14899999999999999</v>
      </c>
      <c r="J628" s="47"/>
      <c r="M628" s="1"/>
      <c r="N628" s="1"/>
      <c r="O628" s="1"/>
      <c r="P628" s="1"/>
      <c r="Q628" s="1"/>
      <c r="R628" s="1"/>
      <c r="AE628" s="7"/>
      <c r="AM628" s="1"/>
    </row>
    <row r="629" spans="2:39" ht="12.75" customHeight="1" x14ac:dyDescent="0.15">
      <c r="D629" s="370" t="s">
        <v>21</v>
      </c>
      <c r="E629" s="371"/>
      <c r="F629" s="27">
        <f>F625+F627</f>
        <v>698</v>
      </c>
      <c r="G629" s="28">
        <f t="shared" ref="G629:I629" si="489">G625+G627</f>
        <v>73</v>
      </c>
      <c r="H629" s="28">
        <f t="shared" si="489"/>
        <v>216</v>
      </c>
      <c r="I629" s="29">
        <f t="shared" si="489"/>
        <v>409</v>
      </c>
      <c r="M629" s="1"/>
      <c r="N629" s="1"/>
      <c r="O629" s="1"/>
      <c r="P629" s="1"/>
      <c r="Q629" s="1"/>
      <c r="R629" s="1"/>
      <c r="AE629" s="7"/>
      <c r="AM629" s="1"/>
    </row>
    <row r="630" spans="2:39" ht="12.75" customHeight="1" thickBot="1" x14ac:dyDescent="0.2">
      <c r="D630" s="370"/>
      <c r="E630" s="371"/>
      <c r="F630" s="57">
        <f>F626+F628</f>
        <v>1</v>
      </c>
      <c r="G630" s="58">
        <f t="shared" ref="G630:I630" si="490">G626+G628</f>
        <v>1</v>
      </c>
      <c r="H630" s="58">
        <f t="shared" si="490"/>
        <v>1</v>
      </c>
      <c r="I630" s="59">
        <f t="shared" si="490"/>
        <v>1</v>
      </c>
      <c r="J630" s="61"/>
      <c r="K630" s="42"/>
      <c r="M630" s="1"/>
      <c r="N630" s="1"/>
      <c r="O630" s="1"/>
      <c r="P630" s="1"/>
      <c r="Q630" s="1"/>
      <c r="R630" s="1"/>
      <c r="AE630" s="7"/>
      <c r="AM630" s="1"/>
    </row>
    <row r="631" spans="2:39" ht="12.75" customHeight="1" x14ac:dyDescent="0.15">
      <c r="D631" s="96"/>
      <c r="E631" s="96"/>
      <c r="F631" s="69"/>
      <c r="G631" s="69"/>
      <c r="H631" s="69"/>
      <c r="I631" s="69"/>
      <c r="J631" s="61"/>
      <c r="K631" s="42"/>
      <c r="M631" s="1"/>
      <c r="N631" s="1"/>
      <c r="O631" s="1"/>
      <c r="P631" s="1"/>
      <c r="Q631" s="1"/>
      <c r="R631" s="1"/>
      <c r="AE631" s="7"/>
      <c r="AM631" s="1"/>
    </row>
    <row r="632" spans="2:39" ht="12.75" customHeight="1" x14ac:dyDescent="0.15">
      <c r="D632" s="96"/>
      <c r="E632" s="96"/>
      <c r="F632" s="69"/>
      <c r="G632" s="69"/>
      <c r="H632" s="69"/>
      <c r="I632" s="69"/>
      <c r="J632" s="61"/>
      <c r="K632" s="42"/>
      <c r="M632" s="1"/>
      <c r="N632" s="1"/>
      <c r="O632" s="1"/>
      <c r="P632" s="1"/>
      <c r="Q632" s="1"/>
      <c r="R632" s="1"/>
      <c r="AE632" s="7"/>
      <c r="AM632" s="1"/>
    </row>
    <row r="633" spans="2:39" ht="9.75" customHeight="1" x14ac:dyDescent="0.15">
      <c r="D633" s="96"/>
      <c r="E633" s="96"/>
      <c r="F633" s="82"/>
      <c r="G633" s="82"/>
      <c r="H633" s="82"/>
      <c r="I633" s="82"/>
      <c r="J633" s="69"/>
      <c r="K633" s="69"/>
      <c r="L633" s="69"/>
      <c r="M633" s="69"/>
      <c r="N633" s="69"/>
      <c r="O633" s="69"/>
      <c r="P633" s="69"/>
      <c r="Q633" s="69"/>
      <c r="R633" s="61"/>
      <c r="S633" s="42"/>
      <c r="T633" s="43"/>
      <c r="U633" s="42"/>
      <c r="V633" s="2"/>
    </row>
    <row r="634" spans="2:39" ht="12.75" customHeight="1" thickBot="1" x14ac:dyDescent="0.2">
      <c r="B634" s="3" t="s">
        <v>353</v>
      </c>
      <c r="G634" s="11"/>
      <c r="K634" s="5"/>
      <c r="O634" s="5"/>
    </row>
    <row r="635" spans="2:39" ht="12.75" customHeight="1" x14ac:dyDescent="0.15">
      <c r="D635" s="83"/>
      <c r="E635" s="84"/>
      <c r="F635" s="84"/>
      <c r="G635" s="435" t="s">
        <v>248</v>
      </c>
      <c r="H635" s="436"/>
      <c r="I635" s="436"/>
      <c r="J635" s="437"/>
      <c r="K635" s="12"/>
      <c r="N635" s="1"/>
      <c r="O635" s="1"/>
      <c r="P635" s="1"/>
      <c r="Q635" s="1"/>
      <c r="R635" s="1"/>
      <c r="Y635" s="83"/>
      <c r="Z635" s="84"/>
      <c r="AA635" s="84"/>
      <c r="AB635" s="415" t="s">
        <v>248</v>
      </c>
      <c r="AC635" s="372"/>
      <c r="AD635" s="372"/>
      <c r="AE635" s="372"/>
      <c r="AF635" s="372"/>
      <c r="AG635" s="373"/>
      <c r="AM635" s="1"/>
    </row>
    <row r="636" spans="2:39" ht="12.75" customHeight="1" x14ac:dyDescent="0.15">
      <c r="D636" s="85"/>
      <c r="E636" s="86"/>
      <c r="F636" s="86"/>
      <c r="G636" s="14"/>
      <c r="H636" s="15" t="s">
        <v>12</v>
      </c>
      <c r="I636" s="15" t="s">
        <v>13</v>
      </c>
      <c r="J636" s="48" t="s">
        <v>14</v>
      </c>
      <c r="K636" s="19"/>
      <c r="N636" s="1"/>
      <c r="O636" s="1"/>
      <c r="P636" s="1"/>
      <c r="Q636" s="1"/>
      <c r="R636" s="1"/>
      <c r="Y636" s="85"/>
      <c r="Z636" s="86"/>
      <c r="AA636" s="86"/>
      <c r="AB636" s="116"/>
      <c r="AC636" s="86"/>
      <c r="AD636" s="18"/>
      <c r="AE636" s="15" t="s">
        <v>12</v>
      </c>
      <c r="AF636" s="15" t="s">
        <v>13</v>
      </c>
      <c r="AG636" s="48" t="s">
        <v>14</v>
      </c>
      <c r="AM636" s="1"/>
    </row>
    <row r="637" spans="2:39" ht="12.75" customHeight="1" x14ac:dyDescent="0.15">
      <c r="D637" s="325" t="s">
        <v>354</v>
      </c>
      <c r="E637" s="326"/>
      <c r="F637" s="326"/>
      <c r="G637" s="27">
        <f>H637+I637+J637</f>
        <v>120</v>
      </c>
      <c r="H637" s="28">
        <v>1</v>
      </c>
      <c r="I637" s="28">
        <v>91</v>
      </c>
      <c r="J637" s="29">
        <v>28</v>
      </c>
      <c r="N637" s="1"/>
      <c r="O637" s="1"/>
      <c r="P637" s="1"/>
      <c r="Q637" s="1"/>
      <c r="R637" s="1"/>
      <c r="S637" s="107" t="s">
        <v>426</v>
      </c>
      <c r="T637" s="6">
        <v>220</v>
      </c>
      <c r="Y637" s="325" t="s">
        <v>354</v>
      </c>
      <c r="Z637" s="326"/>
      <c r="AA637" s="326"/>
      <c r="AB637" s="442" t="s">
        <v>360</v>
      </c>
      <c r="AC637" s="443"/>
      <c r="AD637" s="28">
        <f>AE637+AF637+AG637</f>
        <v>120</v>
      </c>
      <c r="AE637" s="28">
        <v>1</v>
      </c>
      <c r="AF637" s="28">
        <v>91</v>
      </c>
      <c r="AG637" s="29">
        <v>28</v>
      </c>
      <c r="AM637" s="1"/>
    </row>
    <row r="638" spans="2:39" ht="12.75" customHeight="1" x14ac:dyDescent="0.15">
      <c r="D638" s="328"/>
      <c r="E638" s="329"/>
      <c r="F638" s="329"/>
      <c r="G638" s="49">
        <f>ROUND(G637/(G$637++G$639+G$641+G$643+G$645+G$647+G$649+G$651+G$653),3)</f>
        <v>0.22</v>
      </c>
      <c r="H638" s="50">
        <f t="shared" ref="H638" si="491">ROUND(H637/(H$637++H$639+H$641+H$643+H$645+H$647+H$649+H$651+H$653),3)</f>
        <v>9.0999999999999998E-2</v>
      </c>
      <c r="I638" s="50">
        <f t="shared" ref="I638" si="492">ROUND(I637/(I$637++I$639+I$641+I$643+I$645+I$647+I$649+I$651+I$653),3)</f>
        <v>0.23400000000000001</v>
      </c>
      <c r="J638" s="51">
        <f t="shared" ref="J638" si="493">ROUND(J637/(J$637++J$639+J$641+J$643+J$645+J$647+J$649+J$651+J$653),3)</f>
        <v>0.193</v>
      </c>
      <c r="K638" s="47"/>
      <c r="L638" s="1"/>
      <c r="M638" s="1"/>
      <c r="N638" s="1"/>
      <c r="Q638" s="1"/>
      <c r="R638" s="1"/>
      <c r="S638" s="1" t="s">
        <v>355</v>
      </c>
      <c r="T638" s="6">
        <v>163</v>
      </c>
      <c r="V638" s="1">
        <v>47</v>
      </c>
      <c r="W638" s="1">
        <v>17</v>
      </c>
      <c r="Y638" s="328"/>
      <c r="Z638" s="329"/>
      <c r="AA638" s="329"/>
      <c r="AB638" s="444" t="s">
        <v>361</v>
      </c>
      <c r="AC638" s="445"/>
      <c r="AD638" s="50" t="e">
        <f>ROUND(AD637/(AD$682+AD$684+AD$686+AD$688+AD$690+AD$692+AD$694+AD$696+AD$698+AD$700),3)</f>
        <v>#DIV/0!</v>
      </c>
      <c r="AE638" s="50">
        <f>ROUND(AO638/(AE637),3)</f>
        <v>0</v>
      </c>
      <c r="AF638" s="50">
        <f>ROUND(AP638/(AF637),3)</f>
        <v>0</v>
      </c>
      <c r="AG638" s="51">
        <f>ROUND(AQ638/(AG637),3)</f>
        <v>0</v>
      </c>
      <c r="AM638" s="1"/>
    </row>
    <row r="639" spans="2:39" ht="12.75" customHeight="1" x14ac:dyDescent="0.15">
      <c r="D639" s="325" t="s">
        <v>355</v>
      </c>
      <c r="E639" s="326"/>
      <c r="F639" s="326"/>
      <c r="G639" s="27">
        <f>H639+I639+J639</f>
        <v>89</v>
      </c>
      <c r="H639" s="28">
        <v>2</v>
      </c>
      <c r="I639" s="28">
        <v>70</v>
      </c>
      <c r="J639" s="29">
        <v>17</v>
      </c>
      <c r="L639" s="1"/>
      <c r="M639" s="1"/>
      <c r="N639" s="1"/>
      <c r="Q639" s="1"/>
      <c r="R639" s="1"/>
      <c r="S639" s="107" t="s">
        <v>427</v>
      </c>
      <c r="T639" s="6">
        <v>151</v>
      </c>
      <c r="V639" s="1">
        <v>16</v>
      </c>
      <c r="W639" s="1">
        <v>4</v>
      </c>
      <c r="Y639" s="325" t="s">
        <v>355</v>
      </c>
      <c r="Z639" s="326"/>
      <c r="AA639" s="326"/>
      <c r="AB639" s="442" t="s">
        <v>360</v>
      </c>
      <c r="AC639" s="443"/>
      <c r="AD639" s="28">
        <f>AE639+AF639+AG639</f>
        <v>89</v>
      </c>
      <c r="AE639" s="28">
        <v>2</v>
      </c>
      <c r="AF639" s="28">
        <v>70</v>
      </c>
      <c r="AG639" s="29">
        <v>17</v>
      </c>
      <c r="AM639" s="1"/>
    </row>
    <row r="640" spans="2:39" ht="12.75" customHeight="1" x14ac:dyDescent="0.15">
      <c r="D640" s="328"/>
      <c r="E640" s="329"/>
      <c r="F640" s="329"/>
      <c r="G640" s="49">
        <f>ROUND(G639/(G$637++G$639+G$641+G$643+G$645+G$647+G$649+G$651+G$653),3)</f>
        <v>0.16300000000000001</v>
      </c>
      <c r="H640" s="50">
        <f t="shared" ref="H640" si="494">ROUND(H639/(H$637++H$639+H$641+H$643+H$645+H$647+H$649+H$651+H$653),3)</f>
        <v>0.182</v>
      </c>
      <c r="I640" s="50">
        <f t="shared" ref="I640" si="495">ROUND(I639/(I$637++I$639+I$641+I$643+I$645+I$647+I$649+I$651+I$653),3)</f>
        <v>0.18</v>
      </c>
      <c r="J640" s="51">
        <f t="shared" ref="J640" si="496">ROUND(J639/(J$637++J$639+J$641+J$643+J$645+J$647+J$649+J$651+J$653),3)</f>
        <v>0.11700000000000001</v>
      </c>
      <c r="K640" s="47"/>
      <c r="L640" s="1"/>
      <c r="M640" s="1"/>
      <c r="N640" s="1"/>
      <c r="Q640" s="1"/>
      <c r="R640" s="1"/>
      <c r="S640" s="107" t="s">
        <v>428</v>
      </c>
      <c r="T640" s="6">
        <v>143</v>
      </c>
      <c r="V640" s="1">
        <v>26</v>
      </c>
      <c r="W640" s="1">
        <v>14</v>
      </c>
      <c r="Y640" s="328"/>
      <c r="Z640" s="329"/>
      <c r="AA640" s="329"/>
      <c r="AB640" s="444" t="s">
        <v>361</v>
      </c>
      <c r="AC640" s="445"/>
      <c r="AD640" s="50" t="e">
        <f>ROUND(AD639/(AD$682+AD$684+AD$686+AD$688+AD$690+AD$692+AD$694+AD$696+AD$698+AD$700),3)</f>
        <v>#DIV/0!</v>
      </c>
      <c r="AE640" s="50">
        <f>ROUND(AO639/(AE639),3)</f>
        <v>0</v>
      </c>
      <c r="AF640" s="50">
        <f>ROUND(AP639/(AF639),3)</f>
        <v>0</v>
      </c>
      <c r="AG640" s="51">
        <f>ROUND(AQ639/(AG639),3)</f>
        <v>0</v>
      </c>
      <c r="AM640" s="1"/>
    </row>
    <row r="641" spans="4:39" ht="12.75" customHeight="1" x14ac:dyDescent="0.15">
      <c r="D641" s="325" t="s">
        <v>251</v>
      </c>
      <c r="E641" s="326"/>
      <c r="F641" s="326"/>
      <c r="G641" s="27">
        <f>H641+I641+J641</f>
        <v>82</v>
      </c>
      <c r="H641" s="28">
        <v>1</v>
      </c>
      <c r="I641" s="28">
        <v>54</v>
      </c>
      <c r="J641" s="29">
        <v>27</v>
      </c>
      <c r="L641" s="1"/>
      <c r="M641" s="1"/>
      <c r="N641" s="1"/>
      <c r="Q641" s="1"/>
      <c r="R641" s="1"/>
      <c r="S641" s="117" t="s">
        <v>429</v>
      </c>
      <c r="T641" s="6">
        <v>85</v>
      </c>
      <c r="V641" s="1">
        <v>20</v>
      </c>
      <c r="W641" s="1">
        <v>4</v>
      </c>
      <c r="Y641" s="325" t="s">
        <v>251</v>
      </c>
      <c r="Z641" s="326"/>
      <c r="AA641" s="326"/>
      <c r="AB641" s="442" t="s">
        <v>360</v>
      </c>
      <c r="AC641" s="443"/>
      <c r="AD641" s="28">
        <f>AE641+AF641+AG641</f>
        <v>82</v>
      </c>
      <c r="AE641" s="28">
        <v>1</v>
      </c>
      <c r="AF641" s="28">
        <v>54</v>
      </c>
      <c r="AG641" s="29">
        <v>27</v>
      </c>
      <c r="AM641" s="1"/>
    </row>
    <row r="642" spans="4:39" ht="12.75" customHeight="1" x14ac:dyDescent="0.15">
      <c r="D642" s="328"/>
      <c r="E642" s="329"/>
      <c r="F642" s="329"/>
      <c r="G642" s="49">
        <f>ROUND(G641/(G$637++G$639+G$641+G$643+G$645+G$647+G$649+G$651+G$653),3)+0.001</f>
        <v>0.151</v>
      </c>
      <c r="H642" s="50">
        <f t="shared" ref="H642" si="497">ROUND(H641/(H$637++H$639+H$641+H$643+H$645+H$647+H$649+H$651+H$653),3)</f>
        <v>9.0999999999999998E-2</v>
      </c>
      <c r="I642" s="50">
        <f t="shared" ref="I642" si="498">ROUND(I641/(I$637++I$639+I$641+I$643+I$645+I$647+I$649+I$651+I$653),3)</f>
        <v>0.13900000000000001</v>
      </c>
      <c r="J642" s="51">
        <f t="shared" ref="J642" si="499">ROUND(J641/(J$637++J$639+J$641+J$643+J$645+J$647+J$649+J$651+J$653),3)</f>
        <v>0.186</v>
      </c>
      <c r="K642" s="47"/>
      <c r="L642" s="1"/>
      <c r="M642" s="1"/>
      <c r="N642" s="1"/>
      <c r="Q642" s="1"/>
      <c r="R642" s="1"/>
      <c r="S642" s="107" t="s">
        <v>430</v>
      </c>
      <c r="T642" s="6">
        <v>77</v>
      </c>
      <c r="V642" s="1">
        <v>20</v>
      </c>
      <c r="W642" s="1">
        <v>10</v>
      </c>
      <c r="Y642" s="328"/>
      <c r="Z642" s="329"/>
      <c r="AA642" s="329"/>
      <c r="AB642" s="444" t="s">
        <v>361</v>
      </c>
      <c r="AC642" s="445"/>
      <c r="AD642" s="50" t="e">
        <f>ROUND(AD641/(AD$682+AD$684+AD$686+AD$688+AD$690+AD$692+AD$694+AD$696+AD$698+AD$700),3)</f>
        <v>#DIV/0!</v>
      </c>
      <c r="AE642" s="50">
        <f>ROUND(AO640/(AE641),3)</f>
        <v>0</v>
      </c>
      <c r="AF642" s="50">
        <f>ROUND(AP640/(AF641),3)</f>
        <v>0</v>
      </c>
      <c r="AG642" s="51">
        <f>ROUND(AQ640/(AG641),3)</f>
        <v>0</v>
      </c>
      <c r="AM642" s="1"/>
    </row>
    <row r="643" spans="4:39" ht="12.75" customHeight="1" x14ac:dyDescent="0.15">
      <c r="D643" s="325" t="s">
        <v>356</v>
      </c>
      <c r="E643" s="326"/>
      <c r="F643" s="326"/>
      <c r="G643" s="27">
        <f>H643+I643+J643</f>
        <v>78</v>
      </c>
      <c r="H643" s="28">
        <v>2</v>
      </c>
      <c r="I643" s="28">
        <v>57</v>
      </c>
      <c r="J643" s="29">
        <v>19</v>
      </c>
      <c r="L643" s="1"/>
      <c r="M643" s="1"/>
      <c r="N643" s="1"/>
      <c r="Q643" s="1"/>
      <c r="R643" s="1"/>
      <c r="S643" s="107" t="s">
        <v>431</v>
      </c>
      <c r="T643" s="6">
        <v>53</v>
      </c>
      <c r="V643" s="1">
        <v>4</v>
      </c>
      <c r="W643" s="1">
        <v>4</v>
      </c>
      <c r="Y643" s="325" t="s">
        <v>356</v>
      </c>
      <c r="Z643" s="326"/>
      <c r="AA643" s="326"/>
      <c r="AB643" s="442" t="s">
        <v>360</v>
      </c>
      <c r="AC643" s="443"/>
      <c r="AD643" s="28">
        <f>AE643+AF643+AG643</f>
        <v>78</v>
      </c>
      <c r="AE643" s="28">
        <v>2</v>
      </c>
      <c r="AF643" s="28">
        <v>57</v>
      </c>
      <c r="AG643" s="29">
        <v>19</v>
      </c>
      <c r="AM643" s="1"/>
    </row>
    <row r="644" spans="4:39" ht="12.75" customHeight="1" x14ac:dyDescent="0.15">
      <c r="D644" s="328"/>
      <c r="E644" s="329"/>
      <c r="F644" s="329"/>
      <c r="G644" s="49">
        <f>ROUND(G643/(G$637++G$639+G$641+G$643+G$645+G$647+G$649+G$651+G$653),3)</f>
        <v>0.14299999999999999</v>
      </c>
      <c r="H644" s="50">
        <f t="shared" ref="H644" si="500">ROUND(H643/(H$637++H$639+H$641+H$643+H$645+H$647+H$649+H$651+H$653),3)</f>
        <v>0.182</v>
      </c>
      <c r="I644" s="50">
        <f>ROUND(I643/(I$637++I$639+I$641+I$643+I$645+I$647+I$649+I$651+I$653),3)-0.001</f>
        <v>0.14599999999999999</v>
      </c>
      <c r="J644" s="51">
        <f t="shared" ref="J644" si="501">ROUND(J643/(J$637++J$639+J$641+J$643+J$645+J$647+J$649+J$651+J$653),3)</f>
        <v>0.13100000000000001</v>
      </c>
      <c r="K644" s="47"/>
      <c r="L644" s="1"/>
      <c r="M644" s="1"/>
      <c r="N644" s="1"/>
      <c r="Q644" s="1"/>
      <c r="R644" s="1"/>
      <c r="S644" s="107" t="s">
        <v>432</v>
      </c>
      <c r="T644" s="6">
        <v>18</v>
      </c>
      <c r="V644" s="1">
        <v>7</v>
      </c>
      <c r="W644" s="1">
        <v>2</v>
      </c>
      <c r="Y644" s="328"/>
      <c r="Z644" s="329"/>
      <c r="AA644" s="329"/>
      <c r="AB644" s="444" t="s">
        <v>361</v>
      </c>
      <c r="AC644" s="445"/>
      <c r="AD644" s="50" t="e">
        <f>ROUND(AD643/(AD$682+AD$684+AD$686+AD$688+AD$690+AD$692+AD$694+AD$696+AD$698+AD$700),3)</f>
        <v>#DIV/0!</v>
      </c>
      <c r="AE644" s="50">
        <f>ROUND(AO641/(AE643),3)</f>
        <v>0</v>
      </c>
      <c r="AF644" s="50">
        <f>ROUND(AP641/(AF643),3)</f>
        <v>0</v>
      </c>
      <c r="AG644" s="51">
        <f>ROUND(AQ641/(AG643),3)</f>
        <v>0</v>
      </c>
      <c r="AM644" s="1"/>
    </row>
    <row r="645" spans="4:39" ht="12.75" customHeight="1" x14ac:dyDescent="0.15">
      <c r="D645" s="341" t="s">
        <v>250</v>
      </c>
      <c r="E645" s="342"/>
      <c r="F645" s="342"/>
      <c r="G645" s="27">
        <f>H645+I645+J645</f>
        <v>46</v>
      </c>
      <c r="H645" s="28">
        <v>1</v>
      </c>
      <c r="I645" s="28">
        <v>30</v>
      </c>
      <c r="J645" s="29">
        <v>15</v>
      </c>
      <c r="L645" s="1"/>
      <c r="M645" s="1"/>
      <c r="N645" s="1"/>
      <c r="Q645" s="1"/>
      <c r="R645" s="1"/>
      <c r="S645" s="1" t="s">
        <v>277</v>
      </c>
      <c r="T645" s="88">
        <v>90</v>
      </c>
      <c r="U645" s="118"/>
      <c r="V645" s="118">
        <v>2</v>
      </c>
      <c r="W645" s="118">
        <v>4</v>
      </c>
      <c r="Y645" s="325" t="s">
        <v>250</v>
      </c>
      <c r="Z645" s="326"/>
      <c r="AA645" s="326"/>
      <c r="AB645" s="442" t="s">
        <v>360</v>
      </c>
      <c r="AC645" s="443"/>
      <c r="AD645" s="28">
        <f>AE645+AF645+AG645</f>
        <v>46</v>
      </c>
      <c r="AE645" s="28">
        <v>1</v>
      </c>
      <c r="AF645" s="28">
        <v>30</v>
      </c>
      <c r="AG645" s="29">
        <v>15</v>
      </c>
      <c r="AM645" s="1"/>
    </row>
    <row r="646" spans="4:39" ht="12.75" customHeight="1" x14ac:dyDescent="0.15">
      <c r="D646" s="343"/>
      <c r="E646" s="344"/>
      <c r="F646" s="344"/>
      <c r="G646" s="49">
        <f>ROUND(G645/(G$637++G$639+G$641+G$643+G$645+G$647+G$649+G$651+G$653),3)+0.001</f>
        <v>8.5000000000000006E-2</v>
      </c>
      <c r="H646" s="50">
        <f t="shared" ref="H646" si="502">ROUND(H645/(H$637++H$639+H$641+H$643+H$645+H$647+H$649+H$651+H$653),3)</f>
        <v>9.0999999999999998E-2</v>
      </c>
      <c r="I646" s="50">
        <f t="shared" ref="I646" si="503">ROUND(I645/(I$637++I$639+I$641+I$643+I$645+I$647+I$649+I$651+I$653),3)</f>
        <v>7.6999999999999999E-2</v>
      </c>
      <c r="J646" s="51">
        <f t="shared" ref="J646" si="504">ROUND(J645/(J$637++J$639+J$641+J$643+J$645+J$647+J$649+J$651+J$653),3)</f>
        <v>0.10299999999999999</v>
      </c>
      <c r="K646" s="47"/>
      <c r="N646" s="1"/>
      <c r="O646" s="1"/>
      <c r="P646" s="1"/>
      <c r="Q646" s="1"/>
      <c r="R646" s="1"/>
      <c r="Y646" s="328"/>
      <c r="Z646" s="329"/>
      <c r="AA646" s="329"/>
      <c r="AB646" s="444" t="s">
        <v>361</v>
      </c>
      <c r="AC646" s="445"/>
      <c r="AD646" s="50" t="e">
        <f>ROUND(AD645/(AD$682+AD$684+AD$686+AD$688+AD$690+AD$692+AD$694+AD$696+AD$698+AD$700),3)</f>
        <v>#DIV/0!</v>
      </c>
      <c r="AE646" s="50">
        <f>ROUND(AO643/(AE645),3)</f>
        <v>0</v>
      </c>
      <c r="AF646" s="50">
        <f>ROUND(AP643/(AF645),3)</f>
        <v>0</v>
      </c>
      <c r="AG646" s="51">
        <f>ROUND(AQ643/(AG645),3)</f>
        <v>0</v>
      </c>
      <c r="AM646" s="1"/>
    </row>
    <row r="647" spans="4:39" ht="12.75" customHeight="1" x14ac:dyDescent="0.15">
      <c r="D647" s="448" t="s">
        <v>357</v>
      </c>
      <c r="E647" s="449"/>
      <c r="F647" s="449"/>
      <c r="G647" s="27">
        <f>H647+I647+J647</f>
        <v>42</v>
      </c>
      <c r="H647" s="28">
        <v>1</v>
      </c>
      <c r="I647" s="28">
        <v>30</v>
      </c>
      <c r="J647" s="29">
        <v>11</v>
      </c>
      <c r="K647" s="47"/>
      <c r="N647" s="1"/>
      <c r="O647" s="1"/>
      <c r="P647" s="1"/>
      <c r="Q647" s="1"/>
      <c r="R647" s="1"/>
      <c r="Y647" s="325" t="s">
        <v>357</v>
      </c>
      <c r="Z647" s="326"/>
      <c r="AA647" s="326"/>
      <c r="AB647" s="442" t="s">
        <v>360</v>
      </c>
      <c r="AC647" s="443"/>
      <c r="AD647" s="28">
        <f>AE647+AF647+AG647</f>
        <v>42</v>
      </c>
      <c r="AE647" s="28">
        <v>1</v>
      </c>
      <c r="AF647" s="28">
        <v>30</v>
      </c>
      <c r="AG647" s="29">
        <v>11</v>
      </c>
      <c r="AM647" s="1"/>
    </row>
    <row r="648" spans="4:39" ht="12.75" customHeight="1" x14ac:dyDescent="0.15">
      <c r="D648" s="450"/>
      <c r="E648" s="451"/>
      <c r="F648" s="451"/>
      <c r="G648" s="49">
        <f>ROUND(G647/(G$637++G$639+G$641+G$643+G$645+G$647+G$649+G$651+G$653),3)</f>
        <v>7.6999999999999999E-2</v>
      </c>
      <c r="H648" s="50">
        <f t="shared" ref="H648" si="505">ROUND(H647/(H$637++H$639+H$641+H$643+H$645+H$647+H$649+H$651+H$653),3)</f>
        <v>9.0999999999999998E-2</v>
      </c>
      <c r="I648" s="50">
        <f t="shared" ref="I648" si="506">ROUND(I647/(I$637++I$639+I$641+I$643+I$645+I$647+I$649+I$651+I$653),3)</f>
        <v>7.6999999999999999E-2</v>
      </c>
      <c r="J648" s="51">
        <f t="shared" ref="J648" si="507">ROUND(J647/(J$637++J$639+J$641+J$643+J$645+J$647+J$649+J$651+J$653),3)</f>
        <v>7.5999999999999998E-2</v>
      </c>
      <c r="K648" s="47"/>
      <c r="N648" s="1"/>
      <c r="O648" s="1"/>
      <c r="P648" s="1"/>
      <c r="Q648" s="1"/>
      <c r="R648" s="1"/>
      <c r="Y648" s="328"/>
      <c r="Z648" s="329"/>
      <c r="AA648" s="329"/>
      <c r="AB648" s="444" t="s">
        <v>361</v>
      </c>
      <c r="AC648" s="445"/>
      <c r="AD648" s="50" t="e">
        <f>ROUND(AD647/(AD$682+AD$684+AD$686+AD$688+AD$690+AD$692+AD$694+AD$696+AD$698+AD$700),3)</f>
        <v>#DIV/0!</v>
      </c>
      <c r="AE648" s="50">
        <f>ROUND(AO644/(AE647),3)</f>
        <v>0</v>
      </c>
      <c r="AF648" s="50">
        <f>ROUND(AP644/(AF647),3)</f>
        <v>0</v>
      </c>
      <c r="AG648" s="51">
        <f>ROUND(AQ644/(AG647),3)</f>
        <v>0</v>
      </c>
      <c r="AM648" s="1"/>
    </row>
    <row r="649" spans="4:39" ht="12.75" customHeight="1" x14ac:dyDescent="0.15">
      <c r="D649" s="325" t="s">
        <v>358</v>
      </c>
      <c r="E649" s="326"/>
      <c r="F649" s="326"/>
      <c r="G649" s="27">
        <f>H649+I649+J649</f>
        <v>29</v>
      </c>
      <c r="H649" s="28">
        <v>1</v>
      </c>
      <c r="I649" s="28">
        <v>19</v>
      </c>
      <c r="J649" s="29">
        <v>9</v>
      </c>
      <c r="K649" s="47"/>
      <c r="N649" s="1"/>
      <c r="O649" s="1"/>
      <c r="P649" s="1"/>
      <c r="Q649" s="1"/>
      <c r="R649" s="1"/>
      <c r="Y649" s="325" t="s">
        <v>358</v>
      </c>
      <c r="Z649" s="326"/>
      <c r="AA649" s="326"/>
      <c r="AB649" s="442" t="s">
        <v>360</v>
      </c>
      <c r="AC649" s="443"/>
      <c r="AD649" s="28">
        <f>AE649+AF649+AG649</f>
        <v>29</v>
      </c>
      <c r="AE649" s="28">
        <v>1</v>
      </c>
      <c r="AF649" s="28">
        <v>19</v>
      </c>
      <c r="AG649" s="29">
        <v>9</v>
      </c>
      <c r="AM649" s="1"/>
    </row>
    <row r="650" spans="4:39" ht="12.75" customHeight="1" x14ac:dyDescent="0.15">
      <c r="D650" s="328"/>
      <c r="E650" s="329"/>
      <c r="F650" s="329"/>
      <c r="G650" s="49">
        <f>ROUND(G649/(G$637++G$639+G$641+G$643+G$645+G$647+G$649+G$651+G$653),3)</f>
        <v>5.2999999999999999E-2</v>
      </c>
      <c r="H650" s="50">
        <f t="shared" ref="H650" si="508">ROUND(H649/(H$637++H$639+H$641+H$643+H$645+H$647+H$649+H$651+H$653),3)</f>
        <v>9.0999999999999998E-2</v>
      </c>
      <c r="I650" s="50">
        <f t="shared" ref="I650" si="509">ROUND(I649/(I$637++I$639+I$641+I$643+I$645+I$647+I$649+I$651+I$653),3)</f>
        <v>4.9000000000000002E-2</v>
      </c>
      <c r="J650" s="51">
        <f t="shared" ref="J650" si="510">ROUND(J649/(J$637++J$639+J$641+J$643+J$645+J$647+J$649+J$651+J$653),3)</f>
        <v>6.2E-2</v>
      </c>
      <c r="K650" s="47"/>
      <c r="N650" s="1"/>
      <c r="O650" s="1"/>
      <c r="P650" s="1"/>
      <c r="Q650" s="1"/>
      <c r="R650" s="1"/>
      <c r="Y650" s="328"/>
      <c r="Z650" s="329"/>
      <c r="AA650" s="329"/>
      <c r="AB650" s="444" t="s">
        <v>361</v>
      </c>
      <c r="AC650" s="445"/>
      <c r="AD650" s="50" t="e">
        <f>ROUND(AD649/(AD$682+AD$684+AD$686+AD$688+AD$690+AD$692+AD$694+AD$696+AD$698+AD$700),3)</f>
        <v>#DIV/0!</v>
      </c>
      <c r="AE650" s="50">
        <f>ROUND(AO653/(AE649),3)</f>
        <v>0</v>
      </c>
      <c r="AF650" s="50">
        <f>ROUND(AP653/(AF649),3)</f>
        <v>0</v>
      </c>
      <c r="AG650" s="51">
        <f>ROUND(AQ653/(AG649),3)</f>
        <v>0</v>
      </c>
      <c r="AM650" s="1"/>
    </row>
    <row r="651" spans="4:39" ht="12.75" customHeight="1" x14ac:dyDescent="0.15">
      <c r="D651" s="448" t="s">
        <v>456</v>
      </c>
      <c r="E651" s="449"/>
      <c r="F651" s="449"/>
      <c r="G651" s="27">
        <f>H651+I651+J651</f>
        <v>10</v>
      </c>
      <c r="H651" s="28">
        <v>0</v>
      </c>
      <c r="I651" s="28">
        <v>5</v>
      </c>
      <c r="J651" s="29">
        <v>5</v>
      </c>
      <c r="K651" s="47"/>
      <c r="N651" s="1"/>
      <c r="O651" s="1"/>
      <c r="P651" s="1"/>
      <c r="Q651" s="1"/>
      <c r="R651" s="1"/>
      <c r="Y651" s="325" t="s">
        <v>359</v>
      </c>
      <c r="Z651" s="326"/>
      <c r="AA651" s="326"/>
      <c r="AB651" s="442" t="s">
        <v>360</v>
      </c>
      <c r="AC651" s="443"/>
      <c r="AD651" s="28">
        <f>AE651+AF651+AG651</f>
        <v>10</v>
      </c>
      <c r="AE651" s="28">
        <v>0</v>
      </c>
      <c r="AF651" s="28">
        <v>5</v>
      </c>
      <c r="AG651" s="29">
        <v>5</v>
      </c>
      <c r="AM651" s="1"/>
    </row>
    <row r="652" spans="4:39" ht="12.75" customHeight="1" x14ac:dyDescent="0.15">
      <c r="D652" s="450"/>
      <c r="E652" s="451"/>
      <c r="F652" s="451"/>
      <c r="G652" s="49">
        <f>ROUND(G651/(G$637++G$639+G$641+G$643+G$645+G$647+G$649+G$651+G$653),3)</f>
        <v>1.7999999999999999E-2</v>
      </c>
      <c r="H652" s="50">
        <f t="shared" ref="H652" si="511">ROUND(H651/(H$637++H$639+H$641+H$643+H$645+H$647+H$649+H$651+H$653),3)</f>
        <v>0</v>
      </c>
      <c r="I652" s="50">
        <f t="shared" ref="I652" si="512">ROUND(I651/(I$637++I$639+I$641+I$643+I$645+I$647+I$649+I$651+I$653),3)</f>
        <v>1.2999999999999999E-2</v>
      </c>
      <c r="J652" s="51">
        <f>ROUND(J651/(J$637++J$639+J$641+J$643+J$645+J$647+J$649+J$651+J$653),3)+0.001</f>
        <v>3.5000000000000003E-2</v>
      </c>
      <c r="K652" s="47"/>
      <c r="N652" s="1"/>
      <c r="O652" s="1"/>
      <c r="P652" s="1"/>
      <c r="Q652" s="1"/>
      <c r="R652" s="1"/>
      <c r="Y652" s="328"/>
      <c r="Z652" s="329"/>
      <c r="AA652" s="329"/>
      <c r="AB652" s="444" t="s">
        <v>361</v>
      </c>
      <c r="AC652" s="445"/>
      <c r="AD652" s="50" t="e">
        <f>ROUND(AD651/(AD$682+AD$684+AD$686+AD$688+AD$690+AD$692+AD$694+AD$696+AD$698+AD$700),3)+0.001</f>
        <v>#DIV/0!</v>
      </c>
      <c r="AE652" s="50">
        <v>0</v>
      </c>
      <c r="AF652" s="50">
        <f>ROUND(AP654/(AF651),3)</f>
        <v>0</v>
      </c>
      <c r="AG652" s="51">
        <f>ROUND(AQ654/(AG651),3)</f>
        <v>0</v>
      </c>
      <c r="AM652" s="1"/>
    </row>
    <row r="653" spans="4:39" ht="12.75" customHeight="1" x14ac:dyDescent="0.15">
      <c r="D653" s="325" t="s">
        <v>277</v>
      </c>
      <c r="E653" s="326"/>
      <c r="F653" s="326"/>
      <c r="G653" s="27">
        <f>H653+I653+J653</f>
        <v>49</v>
      </c>
      <c r="H653" s="28">
        <v>2</v>
      </c>
      <c r="I653" s="28">
        <v>33</v>
      </c>
      <c r="J653" s="29">
        <v>14</v>
      </c>
      <c r="L653" s="1"/>
      <c r="M653" s="1"/>
      <c r="N653" s="1"/>
      <c r="Q653" s="1"/>
      <c r="R653" s="1"/>
      <c r="V653" s="1">
        <v>4</v>
      </c>
      <c r="W653" s="1">
        <v>2</v>
      </c>
      <c r="Y653" s="325" t="s">
        <v>277</v>
      </c>
      <c r="Z653" s="326"/>
      <c r="AA653" s="326"/>
      <c r="AB653" s="442" t="s">
        <v>360</v>
      </c>
      <c r="AC653" s="443"/>
      <c r="AD653" s="28">
        <f>AE653+AF653+AG653</f>
        <v>49</v>
      </c>
      <c r="AE653" s="28">
        <v>2</v>
      </c>
      <c r="AF653" s="28">
        <v>33</v>
      </c>
      <c r="AG653" s="29">
        <v>14</v>
      </c>
      <c r="AM653" s="1"/>
    </row>
    <row r="654" spans="4:39" ht="12.75" customHeight="1" x14ac:dyDescent="0.15">
      <c r="D654" s="328"/>
      <c r="E654" s="329"/>
      <c r="F654" s="329"/>
      <c r="G654" s="49">
        <f>ROUND(G653/(G$637++G$639+G$641+G$643+G$645+G$647+G$649+G$651+G$653),3)</f>
        <v>0.09</v>
      </c>
      <c r="H654" s="50">
        <f t="shared" ref="H654:J654" si="513">ROUND(H653/(H$637++H$639+H$641+H$643+H$645+H$647+H$649+H$651+H$653),3)</f>
        <v>0.182</v>
      </c>
      <c r="I654" s="50">
        <f t="shared" si="513"/>
        <v>8.5000000000000006E-2</v>
      </c>
      <c r="J654" s="51">
        <f t="shared" si="513"/>
        <v>9.7000000000000003E-2</v>
      </c>
      <c r="K654" s="47"/>
      <c r="L654" s="1"/>
      <c r="M654" s="1"/>
      <c r="N654" s="1"/>
      <c r="Q654" s="1"/>
      <c r="R654" s="1"/>
      <c r="V654" s="1">
        <v>0</v>
      </c>
      <c r="W654" s="1">
        <v>0</v>
      </c>
      <c r="Y654" s="328"/>
      <c r="Z654" s="329"/>
      <c r="AA654" s="329"/>
      <c r="AB654" s="444" t="s">
        <v>361</v>
      </c>
      <c r="AC654" s="445"/>
      <c r="AD654" s="50" t="e">
        <f>ROUND(AD653/(AD$682+AD$684+AD$686+AD$688+AD$690+AD$692+AD$694+AD$696+AD$698+AD$700),3)</f>
        <v>#DIV/0!</v>
      </c>
      <c r="AE654" s="50">
        <f>ROUND(AO642/(AE653),3)</f>
        <v>0</v>
      </c>
      <c r="AF654" s="50">
        <f>ROUND(AP642/(AF653),3)</f>
        <v>0</v>
      </c>
      <c r="AG654" s="51">
        <f>ROUND(AQ642/(AG653),3)</f>
        <v>0</v>
      </c>
      <c r="AM654" s="1"/>
    </row>
    <row r="655" spans="4:39" ht="12.75" customHeight="1" x14ac:dyDescent="0.15">
      <c r="D655" s="335" t="s">
        <v>21</v>
      </c>
      <c r="E655" s="339"/>
      <c r="F655" s="339"/>
      <c r="G655" s="27">
        <f>G637+G639+G641+G643+G645+G647+G649+G651+G653</f>
        <v>545</v>
      </c>
      <c r="H655" s="28">
        <f t="shared" ref="H655:J655" si="514">H637+H639+H641+H643+H645+H647+H649+H651+H653</f>
        <v>11</v>
      </c>
      <c r="I655" s="28">
        <f t="shared" si="514"/>
        <v>389</v>
      </c>
      <c r="J655" s="29">
        <f t="shared" si="514"/>
        <v>145</v>
      </c>
      <c r="N655" s="1"/>
      <c r="O655" s="1"/>
      <c r="P655" s="1"/>
      <c r="Q655" s="1"/>
      <c r="R655" s="1"/>
      <c r="Y655" s="335" t="s">
        <v>21</v>
      </c>
      <c r="Z655" s="339"/>
      <c r="AA655" s="336"/>
      <c r="AB655" s="442" t="s">
        <v>360</v>
      </c>
      <c r="AC655" s="443"/>
      <c r="AD655" s="28" t="e">
        <f>AD637+AD639+AD641+AD643+AD653+AD645+AD647+AD649+AD651+#REF!</f>
        <v>#REF!</v>
      </c>
      <c r="AE655" s="28" t="e">
        <f>AE637+AE639+AE641+AE643+AE653+AE645+AE647+AE649+AE651+#REF!</f>
        <v>#REF!</v>
      </c>
      <c r="AF655" s="28" t="e">
        <f>AF637+AF639+AF641+AF643+AF653+AF645+AF647+AF649+AF651+#REF!</f>
        <v>#REF!</v>
      </c>
      <c r="AG655" s="29" t="e">
        <f>AG637+AG639+AG641+AG643+AG653+AG645+AG647+AG649+AG651+#REF!</f>
        <v>#REF!</v>
      </c>
      <c r="AM655" s="1"/>
    </row>
    <row r="656" spans="4:39" ht="12.75" customHeight="1" thickBot="1" x14ac:dyDescent="0.2">
      <c r="D656" s="337"/>
      <c r="E656" s="340"/>
      <c r="F656" s="340"/>
      <c r="G656" s="57">
        <f>G638+G640+G642+G644+G646+G648+G650+G652+G654</f>
        <v>1</v>
      </c>
      <c r="H656" s="58">
        <f>H638+H640+H642+H644+H646+H648+H650+H652+H654-0.001</f>
        <v>0.99999999999999989</v>
      </c>
      <c r="I656" s="58">
        <f>I638+I640+I642+I644+I646+I648+I650+I652+I654</f>
        <v>1</v>
      </c>
      <c r="J656" s="59">
        <f t="shared" ref="J656" si="515">J638+J640+J642+J644+J646+J648+J650+J652+J654</f>
        <v>0.99999999999999989</v>
      </c>
      <c r="K656" s="61"/>
      <c r="L656" s="42"/>
      <c r="N656" s="1"/>
      <c r="O656" s="1"/>
      <c r="P656" s="1"/>
      <c r="Q656" s="1"/>
      <c r="R656" s="1"/>
      <c r="Y656" s="337"/>
      <c r="Z656" s="340"/>
      <c r="AA656" s="338"/>
      <c r="AB656" s="446" t="s">
        <v>361</v>
      </c>
      <c r="AC656" s="447"/>
      <c r="AD656" s="58" t="e">
        <f>AD638+AD640+AD642+AD644+AD654+AD646+AD648+AD650+AD652+#REF!</f>
        <v>#DIV/0!</v>
      </c>
      <c r="AE656" s="58" t="e">
        <f>AE638+AE640+AE642+AE644+AE654+AE646+AE648+AE650+AE652+#REF!</f>
        <v>#REF!</v>
      </c>
      <c r="AF656" s="58" t="e">
        <f>AF638+AF640+AF642+AF644+AF654+AF646+AF648+AF650+AF652+#REF!</f>
        <v>#REF!</v>
      </c>
      <c r="AG656" s="59" t="e">
        <f>AG638+AG640+AG642+AG644+AG654+AG646+AG648+AG650+AG652+#REF!</f>
        <v>#REF!</v>
      </c>
      <c r="AM656" s="1"/>
    </row>
    <row r="657" spans="2:39" ht="12.75" customHeight="1" x14ac:dyDescent="0.15">
      <c r="D657" s="96"/>
      <c r="E657" s="96"/>
      <c r="F657" s="82"/>
      <c r="G657" s="82"/>
      <c r="H657" s="82"/>
      <c r="I657" s="82"/>
      <c r="J657" s="69"/>
      <c r="K657" s="69"/>
      <c r="L657" s="69"/>
      <c r="M657" s="69"/>
      <c r="N657" s="69"/>
      <c r="O657" s="69"/>
      <c r="P657" s="69"/>
      <c r="Q657" s="69"/>
      <c r="R657" s="61"/>
      <c r="S657" s="42"/>
      <c r="T657" s="43"/>
      <c r="U657" s="42"/>
      <c r="V657" s="2"/>
    </row>
    <row r="658" spans="2:39" ht="12.75" customHeight="1" x14ac:dyDescent="0.15">
      <c r="D658" s="96"/>
      <c r="E658" s="96"/>
      <c r="F658" s="82"/>
      <c r="G658" s="82"/>
      <c r="H658" s="82"/>
      <c r="I658" s="82"/>
      <c r="J658" s="69"/>
      <c r="K658" s="69"/>
      <c r="L658" s="69"/>
      <c r="M658" s="69"/>
      <c r="N658" s="69"/>
      <c r="O658" s="69"/>
      <c r="P658" s="69"/>
      <c r="Q658" s="69"/>
      <c r="R658" s="61"/>
      <c r="S658" s="42"/>
      <c r="T658" s="43"/>
      <c r="U658" s="42"/>
      <c r="V658" s="2"/>
    </row>
    <row r="659" spans="2:39" ht="10.5" customHeight="1" x14ac:dyDescent="0.15">
      <c r="D659" s="96"/>
      <c r="E659" s="96"/>
      <c r="F659" s="69"/>
      <c r="G659" s="69"/>
      <c r="H659" s="69"/>
      <c r="I659" s="69"/>
      <c r="J659" s="61"/>
      <c r="K659" s="42"/>
      <c r="M659" s="1"/>
      <c r="N659" s="1"/>
      <c r="O659" s="1"/>
      <c r="P659" s="1"/>
      <c r="Q659" s="1"/>
      <c r="R659" s="1"/>
      <c r="AE659" s="7"/>
      <c r="AM659" s="1"/>
    </row>
    <row r="660" spans="2:39" ht="12.75" customHeight="1" thickBot="1" x14ac:dyDescent="0.2">
      <c r="B660" s="3" t="s">
        <v>352</v>
      </c>
      <c r="G660" s="11"/>
      <c r="K660" s="5"/>
      <c r="O660" s="5"/>
    </row>
    <row r="661" spans="2:39" ht="12.75" customHeight="1" x14ac:dyDescent="0.15">
      <c r="D661" s="335"/>
      <c r="E661" s="336"/>
      <c r="F661" s="435" t="s">
        <v>248</v>
      </c>
      <c r="G661" s="436"/>
      <c r="H661" s="436"/>
      <c r="I661" s="437"/>
      <c r="J661" s="12"/>
      <c r="M661" s="1"/>
      <c r="N661" s="1"/>
      <c r="O661" s="1"/>
      <c r="P661" s="1"/>
      <c r="Q661" s="1"/>
      <c r="R661" s="1"/>
      <c r="AE661" s="7"/>
      <c r="AM661" s="1"/>
    </row>
    <row r="662" spans="2:39" ht="12.75" customHeight="1" x14ac:dyDescent="0.15">
      <c r="D662" s="337"/>
      <c r="E662" s="338"/>
      <c r="F662" s="14"/>
      <c r="G662" s="15" t="s">
        <v>12</v>
      </c>
      <c r="H662" s="15" t="s">
        <v>13</v>
      </c>
      <c r="I662" s="48" t="s">
        <v>14</v>
      </c>
      <c r="J662" s="19"/>
      <c r="M662" s="1"/>
      <c r="N662" s="1"/>
      <c r="O662" s="1"/>
      <c r="P662" s="1"/>
      <c r="Q662" s="1"/>
      <c r="R662" s="1"/>
      <c r="AE662" s="7"/>
      <c r="AM662" s="1"/>
    </row>
    <row r="663" spans="2:39" ht="12.75" customHeight="1" x14ac:dyDescent="0.15">
      <c r="D663" s="331" t="s">
        <v>304</v>
      </c>
      <c r="E663" s="332"/>
      <c r="F663" s="27">
        <f>G663+H663+I663</f>
        <v>3</v>
      </c>
      <c r="G663" s="28">
        <v>0</v>
      </c>
      <c r="H663" s="28">
        <v>3</v>
      </c>
      <c r="I663" s="29">
        <v>0</v>
      </c>
      <c r="M663" s="1"/>
      <c r="N663" s="1"/>
      <c r="O663" s="1"/>
      <c r="P663" s="1"/>
      <c r="Q663" s="1"/>
      <c r="R663" s="1"/>
      <c r="S663" s="1" t="s">
        <v>304</v>
      </c>
      <c r="T663" s="6">
        <v>3</v>
      </c>
      <c r="AE663" s="7"/>
      <c r="AM663" s="1"/>
    </row>
    <row r="664" spans="2:39" ht="12.75" customHeight="1" x14ac:dyDescent="0.15">
      <c r="D664" s="333"/>
      <c r="E664" s="334"/>
      <c r="F664" s="49">
        <f>ROUND(F663/(F$663+F$665+F$667+F$669+F$671),3)</f>
        <v>6.0000000000000001E-3</v>
      </c>
      <c r="G664" s="50">
        <f t="shared" ref="G664:I664" si="516">ROUND(G663/(G$663+G$665+G$667+G$669+G$671),3)</f>
        <v>0</v>
      </c>
      <c r="H664" s="50">
        <f t="shared" si="516"/>
        <v>4.3999999999999997E-2</v>
      </c>
      <c r="I664" s="51">
        <f t="shared" si="516"/>
        <v>0</v>
      </c>
      <c r="J664" s="47"/>
      <c r="M664" s="1"/>
      <c r="N664" s="1"/>
      <c r="O664" s="1"/>
      <c r="P664" s="1"/>
      <c r="Q664" s="1"/>
      <c r="R664" s="1"/>
      <c r="S664" s="1" t="s">
        <v>3</v>
      </c>
      <c r="T664" s="6">
        <v>24</v>
      </c>
      <c r="AE664" s="7"/>
      <c r="AM664" s="1"/>
    </row>
    <row r="665" spans="2:39" ht="12.75" customHeight="1" x14ac:dyDescent="0.15">
      <c r="D665" s="331" t="s">
        <v>3</v>
      </c>
      <c r="E665" s="332"/>
      <c r="F665" s="27">
        <f>G665+H665+I665</f>
        <v>24</v>
      </c>
      <c r="G665" s="28">
        <v>4</v>
      </c>
      <c r="H665" s="28">
        <v>7</v>
      </c>
      <c r="I665" s="29">
        <v>13</v>
      </c>
      <c r="M665" s="1"/>
      <c r="N665" s="1"/>
      <c r="O665" s="1"/>
      <c r="P665" s="1"/>
      <c r="Q665" s="1"/>
      <c r="R665" s="1"/>
      <c r="S665" s="1" t="s">
        <v>4</v>
      </c>
      <c r="T665" s="6">
        <v>130</v>
      </c>
      <c r="AE665" s="7"/>
      <c r="AM665" s="1"/>
    </row>
    <row r="666" spans="2:39" ht="12.75" customHeight="1" x14ac:dyDescent="0.15">
      <c r="D666" s="333"/>
      <c r="E666" s="334"/>
      <c r="F666" s="49">
        <f>ROUND(F665/(F$663+F$665+F$667+F$669+F$671),3)</f>
        <v>5.0999999999999997E-2</v>
      </c>
      <c r="G666" s="50">
        <f t="shared" ref="G666" si="517">ROUND(G665/(G$663+G$665+G$667+G$669+G$671),3)</f>
        <v>6.2E-2</v>
      </c>
      <c r="H666" s="50">
        <f t="shared" ref="H666" si="518">ROUND(H665/(H$663+H$665+H$667+H$669+H$671),3)</f>
        <v>0.10299999999999999</v>
      </c>
      <c r="I666" s="51">
        <f t="shared" ref="I666" si="519">ROUND(I665/(I$663+I$665+I$667+I$669+I$671),3)</f>
        <v>3.7999999999999999E-2</v>
      </c>
      <c r="J666" s="47"/>
      <c r="M666" s="1"/>
      <c r="N666" s="1"/>
      <c r="O666" s="1"/>
      <c r="P666" s="1"/>
      <c r="Q666" s="1"/>
      <c r="R666" s="1"/>
      <c r="S666" s="1" t="s">
        <v>5</v>
      </c>
      <c r="T666" s="6">
        <v>127</v>
      </c>
      <c r="AE666" s="7"/>
      <c r="AM666" s="1"/>
    </row>
    <row r="667" spans="2:39" ht="12.75" customHeight="1" x14ac:dyDescent="0.15">
      <c r="D667" s="331" t="s">
        <v>4</v>
      </c>
      <c r="E667" s="332"/>
      <c r="F667" s="27">
        <f>G667+H667+I667</f>
        <v>130</v>
      </c>
      <c r="G667" s="28">
        <v>11</v>
      </c>
      <c r="H667" s="28">
        <v>30</v>
      </c>
      <c r="I667" s="29">
        <v>89</v>
      </c>
      <c r="M667" s="1"/>
      <c r="N667" s="1"/>
      <c r="O667" s="1"/>
      <c r="P667" s="1"/>
      <c r="Q667" s="1"/>
      <c r="R667" s="1"/>
      <c r="S667" s="1" t="s">
        <v>305</v>
      </c>
      <c r="T667" s="6">
        <v>190</v>
      </c>
      <c r="AE667" s="7"/>
      <c r="AM667" s="1"/>
    </row>
    <row r="668" spans="2:39" ht="12.75" customHeight="1" x14ac:dyDescent="0.15">
      <c r="D668" s="333"/>
      <c r="E668" s="334"/>
      <c r="F668" s="49">
        <f>ROUND(F667/(F$663+F$665+F$667+F$669+F$671),3)</f>
        <v>0.27400000000000002</v>
      </c>
      <c r="G668" s="50">
        <f t="shared" ref="G668" si="520">ROUND(G667/(G$663+G$665+G$667+G$669+G$671),3)</f>
        <v>0.16900000000000001</v>
      </c>
      <c r="H668" s="50">
        <f t="shared" ref="H668" si="521">ROUND(H667/(H$663+H$665+H$667+H$669+H$671),3)</f>
        <v>0.441</v>
      </c>
      <c r="I668" s="51">
        <f t="shared" ref="I668" si="522">ROUND(I667/(I$663+I$665+I$667+I$669+I$671),3)</f>
        <v>0.26100000000000001</v>
      </c>
      <c r="J668" s="47"/>
      <c r="M668" s="1"/>
      <c r="N668" s="1"/>
      <c r="O668" s="1"/>
      <c r="P668" s="1"/>
      <c r="Q668" s="1"/>
      <c r="R668" s="1"/>
      <c r="AE668" s="7"/>
      <c r="AM668" s="1"/>
    </row>
    <row r="669" spans="2:39" ht="12.75" customHeight="1" x14ac:dyDescent="0.15">
      <c r="D669" s="331" t="s">
        <v>5</v>
      </c>
      <c r="E669" s="332"/>
      <c r="F669" s="27">
        <f>G669+H669+I669</f>
        <v>127</v>
      </c>
      <c r="G669" s="28">
        <v>21</v>
      </c>
      <c r="H669" s="28">
        <v>16</v>
      </c>
      <c r="I669" s="29">
        <v>90</v>
      </c>
      <c r="M669" s="1"/>
      <c r="N669" s="1"/>
      <c r="O669" s="1"/>
      <c r="P669" s="1"/>
      <c r="Q669" s="1"/>
      <c r="R669" s="1"/>
      <c r="AE669" s="7"/>
      <c r="AM669" s="1"/>
    </row>
    <row r="670" spans="2:39" ht="12.75" customHeight="1" x14ac:dyDescent="0.15">
      <c r="D670" s="333"/>
      <c r="E670" s="334"/>
      <c r="F670" s="49">
        <f>ROUND(F669/(F$663+F$665+F$667+F$669+F$671),3)</f>
        <v>0.26800000000000002</v>
      </c>
      <c r="G670" s="50">
        <f t="shared" ref="G670" si="523">ROUND(G669/(G$663+G$665+G$667+G$669+G$671),3)</f>
        <v>0.32300000000000001</v>
      </c>
      <c r="H670" s="50">
        <f t="shared" ref="H670" si="524">ROUND(H669/(H$663+H$665+H$667+H$669+H$671),3)</f>
        <v>0.23499999999999999</v>
      </c>
      <c r="I670" s="51">
        <f t="shared" ref="I670" si="525">ROUND(I669/(I$663+I$665+I$667+I$669+I$671),3)</f>
        <v>0.26400000000000001</v>
      </c>
      <c r="J670" s="47"/>
      <c r="M670" s="1"/>
      <c r="N670" s="1"/>
      <c r="O670" s="1"/>
      <c r="P670" s="1"/>
      <c r="Q670" s="1"/>
      <c r="R670" s="1"/>
      <c r="AE670" s="7"/>
      <c r="AM670" s="1"/>
    </row>
    <row r="671" spans="2:39" ht="12.75" customHeight="1" x14ac:dyDescent="0.15">
      <c r="D671" s="331" t="s">
        <v>305</v>
      </c>
      <c r="E671" s="332"/>
      <c r="F671" s="27">
        <f>G671+H671+I671</f>
        <v>190</v>
      </c>
      <c r="G671" s="28">
        <v>29</v>
      </c>
      <c r="H671" s="28">
        <v>12</v>
      </c>
      <c r="I671" s="29">
        <v>149</v>
      </c>
      <c r="M671" s="1"/>
      <c r="N671" s="1"/>
      <c r="O671" s="1"/>
      <c r="P671" s="1"/>
      <c r="Q671" s="1"/>
      <c r="R671" s="1"/>
      <c r="AE671" s="7"/>
      <c r="AM671" s="1"/>
    </row>
    <row r="672" spans="2:39" ht="12.75" customHeight="1" thickBot="1" x14ac:dyDescent="0.2">
      <c r="D672" s="333"/>
      <c r="E672" s="334"/>
      <c r="F672" s="49">
        <f>ROUND(F671/(F$663+F$665+F$667+F$669+F$671),3)</f>
        <v>0.40100000000000002</v>
      </c>
      <c r="G672" s="50">
        <f t="shared" ref="G672" si="526">ROUND(G671/(G$663+G$665+G$667+G$669+G$671),3)</f>
        <v>0.44600000000000001</v>
      </c>
      <c r="H672" s="50">
        <f>ROUND(H671/(H$663+H$665+H$667+H$669+H$671),3)+0.001</f>
        <v>0.17699999999999999</v>
      </c>
      <c r="I672" s="51">
        <f t="shared" ref="I672" si="527">ROUND(I671/(I$663+I$665+I$667+I$669+I$671),3)</f>
        <v>0.437</v>
      </c>
      <c r="J672" s="47"/>
      <c r="M672" s="1"/>
      <c r="N672" s="1"/>
      <c r="O672" s="1"/>
      <c r="P672" s="1"/>
      <c r="Q672" s="1"/>
      <c r="R672" s="1"/>
      <c r="AE672" s="7"/>
      <c r="AM672" s="1"/>
    </row>
    <row r="673" spans="2:39" ht="12.75" customHeight="1" x14ac:dyDescent="0.15">
      <c r="D673" s="335" t="s">
        <v>21</v>
      </c>
      <c r="E673" s="336"/>
      <c r="F673" s="27">
        <f>F663+F665+F667+F669+F671</f>
        <v>474</v>
      </c>
      <c r="G673" s="28">
        <f t="shared" ref="G673:I673" si="528">G663+G665+G667+G669+G671</f>
        <v>65</v>
      </c>
      <c r="H673" s="28">
        <f t="shared" si="528"/>
        <v>68</v>
      </c>
      <c r="I673" s="29">
        <f t="shared" si="528"/>
        <v>341</v>
      </c>
      <c r="J673" s="69"/>
      <c r="K673" s="69"/>
      <c r="L673" s="69"/>
      <c r="M673" s="69"/>
      <c r="N673" s="69"/>
      <c r="O673" s="69"/>
      <c r="P673" s="69"/>
      <c r="Q673" s="69"/>
      <c r="R673" s="61"/>
      <c r="S673" s="42"/>
      <c r="T673" s="43"/>
      <c r="U673" s="42"/>
      <c r="V673" s="335"/>
      <c r="W673" s="336"/>
      <c r="X673" s="415" t="s">
        <v>248</v>
      </c>
      <c r="Y673" s="372"/>
      <c r="Z673" s="372"/>
      <c r="AA673" s="373"/>
    </row>
    <row r="674" spans="2:39" ht="12.75" customHeight="1" thickBot="1" x14ac:dyDescent="0.2">
      <c r="D674" s="337"/>
      <c r="E674" s="338"/>
      <c r="F674" s="57">
        <f>F664+F666+F668+F670+F672</f>
        <v>1</v>
      </c>
      <c r="G674" s="58">
        <f t="shared" ref="G674:I674" si="529">G664+G666+G668+G670+G672</f>
        <v>1</v>
      </c>
      <c r="H674" s="58">
        <f t="shared" si="529"/>
        <v>1</v>
      </c>
      <c r="I674" s="59">
        <f t="shared" si="529"/>
        <v>1</v>
      </c>
      <c r="J674" s="69"/>
      <c r="K674" s="69"/>
      <c r="L674" s="69"/>
      <c r="M674" s="69"/>
      <c r="N674" s="69"/>
      <c r="O674" s="69"/>
      <c r="P674" s="69"/>
      <c r="Q674" s="69"/>
      <c r="R674" s="61"/>
      <c r="S674" s="42"/>
      <c r="T674" s="43"/>
      <c r="U674" s="42"/>
      <c r="V674" s="337"/>
      <c r="W674" s="338"/>
      <c r="X674" s="14"/>
      <c r="Y674" s="15" t="s">
        <v>12</v>
      </c>
      <c r="Z674" s="15" t="s">
        <v>13</v>
      </c>
      <c r="AA674" s="48" t="s">
        <v>14</v>
      </c>
    </row>
    <row r="675" spans="2:39" x14ac:dyDescent="0.15">
      <c r="D675" s="96"/>
      <c r="E675" s="96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1"/>
      <c r="S675" s="42"/>
      <c r="T675" s="43"/>
      <c r="U675" s="42"/>
      <c r="V675" s="119"/>
      <c r="W675" s="120"/>
      <c r="X675" s="121"/>
      <c r="Y675" s="122"/>
      <c r="Z675" s="122"/>
      <c r="AA675" s="123"/>
    </row>
    <row r="676" spans="2:39" x14ac:dyDescent="0.15">
      <c r="D676" s="96"/>
      <c r="E676" s="96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1"/>
      <c r="S676" s="42"/>
      <c r="T676" s="43"/>
      <c r="U676" s="42"/>
      <c r="V676" s="119"/>
      <c r="W676" s="120"/>
      <c r="X676" s="121"/>
      <c r="Y676" s="122"/>
      <c r="Z676" s="122"/>
      <c r="AA676" s="123"/>
    </row>
    <row r="677" spans="2:39" x14ac:dyDescent="0.15">
      <c r="D677" s="96"/>
      <c r="E677" s="96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1"/>
      <c r="S677" s="42"/>
      <c r="T677" s="43"/>
      <c r="U677" s="42"/>
      <c r="V677" s="119"/>
      <c r="W677" s="120"/>
      <c r="X677" s="121"/>
      <c r="Y677" s="122"/>
      <c r="Z677" s="122"/>
      <c r="AA677" s="123"/>
    </row>
    <row r="678" spans="2:39" x14ac:dyDescent="0.15">
      <c r="B678" s="3" t="s">
        <v>415</v>
      </c>
      <c r="G678" s="11"/>
      <c r="K678" s="5"/>
      <c r="O678" s="5"/>
      <c r="V678" s="331" t="s">
        <v>304</v>
      </c>
      <c r="W678" s="332"/>
      <c r="X678" s="27">
        <f>Y678+Z678+AA678</f>
        <v>3</v>
      </c>
      <c r="Y678" s="28">
        <v>0</v>
      </c>
      <c r="Z678" s="28">
        <v>3</v>
      </c>
      <c r="AA678" s="29">
        <v>0</v>
      </c>
    </row>
    <row r="679" spans="2:39" ht="14.25" thickBot="1" x14ac:dyDescent="0.2">
      <c r="B679" s="3"/>
      <c r="C679" s="2" t="s">
        <v>348</v>
      </c>
      <c r="G679" s="11"/>
      <c r="K679" s="5"/>
      <c r="O679" s="5"/>
      <c r="V679" s="333"/>
      <c r="W679" s="334"/>
      <c r="X679" s="124">
        <f>ROUND(X678/(X$678+X$680+X$682+X$684+X$686+X$688),3)</f>
        <v>4.0000000000000001E-3</v>
      </c>
      <c r="Y679" s="50">
        <f>ROUND(Y678/(Y$678+Y$680+Y$682+Y$684+Y$686+Y$688),3)</f>
        <v>0</v>
      </c>
      <c r="Z679" s="50">
        <f>ROUND(Z678/(Z$678+Z$680+Z$682+Z$684+Z$686+Z$688),3)</f>
        <v>1.4E-2</v>
      </c>
      <c r="AA679" s="51">
        <f>ROUND(AA678/(AA$678+AA$680+AA$682+AA$684+AA$686+AA$688),3)</f>
        <v>0</v>
      </c>
    </row>
    <row r="680" spans="2:39" ht="12.75" customHeight="1" x14ac:dyDescent="0.15">
      <c r="D680" s="83"/>
      <c r="E680" s="84"/>
      <c r="F680" s="84"/>
      <c r="G680" s="100"/>
      <c r="H680" s="415" t="s">
        <v>248</v>
      </c>
      <c r="I680" s="372"/>
      <c r="J680" s="372"/>
      <c r="K680" s="373"/>
      <c r="L680" s="339" t="s">
        <v>10</v>
      </c>
      <c r="M680" s="421"/>
      <c r="N680" s="421"/>
      <c r="O680" s="422"/>
      <c r="P680" s="12"/>
      <c r="V680" s="331" t="s">
        <v>3</v>
      </c>
      <c r="W680" s="332"/>
      <c r="X680" s="125">
        <f>Y680+Z680+AA680</f>
        <v>24</v>
      </c>
      <c r="Y680" s="28">
        <v>4</v>
      </c>
      <c r="Z680" s="28">
        <v>7</v>
      </c>
      <c r="AA680" s="29">
        <v>13</v>
      </c>
      <c r="AK680" s="7"/>
      <c r="AM680" s="1"/>
    </row>
    <row r="681" spans="2:39" ht="12.75" customHeight="1" x14ac:dyDescent="0.15">
      <c r="D681" s="85"/>
      <c r="E681" s="86"/>
      <c r="F681" s="86"/>
      <c r="G681" s="126"/>
      <c r="H681" s="14"/>
      <c r="I681" s="15" t="s">
        <v>12</v>
      </c>
      <c r="J681" s="15" t="s">
        <v>13</v>
      </c>
      <c r="K681" s="48" t="s">
        <v>14</v>
      </c>
      <c r="L681" s="18"/>
      <c r="M681" s="15" t="s">
        <v>12</v>
      </c>
      <c r="N681" s="15" t="s">
        <v>13</v>
      </c>
      <c r="O681" s="15" t="s">
        <v>14</v>
      </c>
      <c r="P681" s="19"/>
      <c r="V681" s="333"/>
      <c r="W681" s="334"/>
      <c r="X681" s="124">
        <f>ROUND(X680/(X$678+X$680+X$682+X$684+X$686+X$688),3)</f>
        <v>3.4000000000000002E-2</v>
      </c>
      <c r="Y681" s="50">
        <f>ROUND(Y680/(Y$678+Y$680+Y$682+Y$684+Y$686+Y$688),3)</f>
        <v>5.2999999999999999E-2</v>
      </c>
      <c r="Z681" s="50">
        <f>ROUND(Z680/(Z$678+Z$680+Z$682+Z$684+Z$686+Z$688),3)</f>
        <v>3.2000000000000001E-2</v>
      </c>
      <c r="AA681" s="51">
        <f>ROUND(AA680/(AA$678+AA$680+AA$682+AA$684+AA$686+AA$688),3)</f>
        <v>3.1E-2</v>
      </c>
      <c r="AK681" s="7"/>
      <c r="AM681" s="1"/>
    </row>
    <row r="682" spans="2:39" ht="12.75" customHeight="1" x14ac:dyDescent="0.15">
      <c r="D682" s="325" t="s">
        <v>132</v>
      </c>
      <c r="E682" s="326"/>
      <c r="F682" s="326"/>
      <c r="G682" s="327"/>
      <c r="H682" s="27">
        <f>I682+J682+K682</f>
        <v>319</v>
      </c>
      <c r="I682" s="28">
        <v>39</v>
      </c>
      <c r="J682" s="28">
        <v>82</v>
      </c>
      <c r="K682" s="29">
        <v>198</v>
      </c>
      <c r="L682" s="27">
        <f>M682+N682+O682</f>
        <v>250</v>
      </c>
      <c r="M682" s="28">
        <v>29</v>
      </c>
      <c r="N682" s="28">
        <v>66</v>
      </c>
      <c r="O682" s="28">
        <v>155</v>
      </c>
      <c r="V682" s="331" t="s">
        <v>4</v>
      </c>
      <c r="W682" s="332"/>
      <c r="X682" s="125">
        <f>Y682+Z682+AA682</f>
        <v>130</v>
      </c>
      <c r="Y682" s="28">
        <v>11</v>
      </c>
      <c r="Z682" s="28">
        <v>30</v>
      </c>
      <c r="AA682" s="29">
        <v>89</v>
      </c>
      <c r="AK682" s="7"/>
      <c r="AM682" s="1"/>
    </row>
    <row r="683" spans="2:39" ht="12.75" customHeight="1" x14ac:dyDescent="0.15">
      <c r="D683" s="328"/>
      <c r="E683" s="329"/>
      <c r="F683" s="329"/>
      <c r="G683" s="330"/>
      <c r="H683" s="50">
        <f>ROUND(H682/(H$682+H$684+H$686+H$688+H$690+H$692+H$694+H$696+H$698),3)</f>
        <v>0.375</v>
      </c>
      <c r="I683" s="50">
        <f>ROUND(I682/(I$682+I$684+I$686+I$688+I$690+I$692+I$694+I$696+I$698),3)-0.001</f>
        <v>0.42799999999999999</v>
      </c>
      <c r="J683" s="50">
        <f t="shared" ref="J683" si="530">ROUND(J682/(J$682+J$684+J$686+J$688+J$690+J$692+J$694+J$696+J$698),3)</f>
        <v>0.34</v>
      </c>
      <c r="K683" s="50">
        <f>ROUND(K682/(K$682+K$684+K$686+K$688+K$690+K$692+K$694+K$696+K$698),3)-0.001</f>
        <v>0.38100000000000001</v>
      </c>
      <c r="L683" s="49">
        <f>ROUND(L682/(L$682+L$686+L$688+L$690+L$692+L$694+L$696+L$700),3)</f>
        <v>0.318</v>
      </c>
      <c r="M683" s="50">
        <f>ROUND(M682/(M$682+M$686+M$688+M$690+M$692+M$694+M$696+M$700),3)</f>
        <v>0.439</v>
      </c>
      <c r="N683" s="50">
        <f>ROUND(N682/(N$682+N$686+N$688+N$690+N$692+N$694+N$696+N$700),3)</f>
        <v>0.25800000000000001</v>
      </c>
      <c r="O683" s="50">
        <f>ROUND(O682/(O$682+O$686+O$688+O$690+O$692+O$694+O$696+O$700),3)</f>
        <v>0.33300000000000002</v>
      </c>
      <c r="P683" s="47"/>
      <c r="V683" s="333"/>
      <c r="W683" s="334"/>
      <c r="X683" s="124">
        <f>ROUND(X682/(X$678+X$680+X$682+X$684+X$686+X$688),3)</f>
        <v>0.183</v>
      </c>
      <c r="Y683" s="50">
        <f>ROUND(Y682/(Y$678+Y$680+Y$682+Y$684+Y$686+Y$688),3)</f>
        <v>0.14499999999999999</v>
      </c>
      <c r="Z683" s="50">
        <f>ROUND(Z682/(Z$678+Z$680+Z$682+Z$684+Z$686+Z$688),3)</f>
        <v>0.13800000000000001</v>
      </c>
      <c r="AA683" s="51">
        <f>ROUND(AA682/(AA$678+AA$680+AA$682+AA$684+AA$686+AA$688),3)+0.001</f>
        <v>0.214</v>
      </c>
      <c r="AK683" s="7"/>
      <c r="AM683" s="1"/>
    </row>
    <row r="684" spans="2:39" ht="12.75" customHeight="1" x14ac:dyDescent="0.15">
      <c r="D684" s="325" t="s">
        <v>313</v>
      </c>
      <c r="E684" s="326"/>
      <c r="F684" s="326"/>
      <c r="G684" s="327"/>
      <c r="H684" s="27">
        <f>I684+J684+K684</f>
        <v>128</v>
      </c>
      <c r="I684" s="28">
        <v>26</v>
      </c>
      <c r="J684" s="28">
        <v>42</v>
      </c>
      <c r="K684" s="29">
        <v>60</v>
      </c>
      <c r="L684" s="441" t="s">
        <v>7</v>
      </c>
      <c r="M684" s="423" t="s">
        <v>7</v>
      </c>
      <c r="N684" s="423" t="s">
        <v>7</v>
      </c>
      <c r="O684" s="423" t="s">
        <v>7</v>
      </c>
      <c r="V684" s="331" t="s">
        <v>5</v>
      </c>
      <c r="W684" s="332"/>
      <c r="X684" s="125">
        <f>Y684+Z684+AA684</f>
        <v>127</v>
      </c>
      <c r="Y684" s="28">
        <v>21</v>
      </c>
      <c r="Z684" s="28">
        <v>16</v>
      </c>
      <c r="AA684" s="29">
        <v>90</v>
      </c>
      <c r="AK684" s="7"/>
      <c r="AM684" s="1"/>
    </row>
    <row r="685" spans="2:39" ht="12.75" customHeight="1" x14ac:dyDescent="0.15">
      <c r="D685" s="328"/>
      <c r="E685" s="329"/>
      <c r="F685" s="329"/>
      <c r="G685" s="330"/>
      <c r="H685" s="50">
        <f>ROUND(H684/(H$682+H$684+H$686+H$688+H$690+H$692+H$694+H$696+H$698),3)</f>
        <v>0.15</v>
      </c>
      <c r="I685" s="50">
        <f t="shared" ref="I685" si="531">ROUND(I684/(I$682+I$684+I$686+I$688+I$690+I$692+I$694+I$696+I$698),3)</f>
        <v>0.28599999999999998</v>
      </c>
      <c r="J685" s="50">
        <f t="shared" ref="J685" si="532">ROUND(J684/(J$682+J$684+J$686+J$688+J$690+J$692+J$694+J$696+J$698),3)</f>
        <v>0.17399999999999999</v>
      </c>
      <c r="K685" s="50">
        <f t="shared" ref="K685" si="533">ROUND(K684/(K$682+K$684+K$686+K$688+K$690+K$692+K$694+K$696+K$698),3)</f>
        <v>0.11600000000000001</v>
      </c>
      <c r="L685" s="439"/>
      <c r="M685" s="424"/>
      <c r="N685" s="424"/>
      <c r="O685" s="424"/>
      <c r="P685" s="47"/>
      <c r="V685" s="333"/>
      <c r="W685" s="334"/>
      <c r="X685" s="124">
        <f>ROUND(X684/(X$678+X$680+X$682+X$684+X$686+X$688),3)</f>
        <v>0.17899999999999999</v>
      </c>
      <c r="Y685" s="50">
        <f>ROUND(Y684/(Y$678+Y$680+Y$682+Y$684+Y$686+Y$688),3)</f>
        <v>0.27600000000000002</v>
      </c>
      <c r="Z685" s="50">
        <f>ROUND(Z684/(Z$678+Z$680+Z$682+Z$684+Z$686+Z$688),3)</f>
        <v>7.2999999999999995E-2</v>
      </c>
      <c r="AA685" s="51">
        <f>ROUND(AA684/(AA$678+AA$680+AA$682+AA$684+AA$686+AA$688),3)</f>
        <v>0.216</v>
      </c>
      <c r="AK685" s="7"/>
      <c r="AM685" s="1"/>
    </row>
    <row r="686" spans="2:39" ht="12.75" customHeight="1" x14ac:dyDescent="0.15">
      <c r="D686" s="325" t="s">
        <v>309</v>
      </c>
      <c r="E686" s="326"/>
      <c r="F686" s="326"/>
      <c r="G686" s="327"/>
      <c r="H686" s="27">
        <f>I686+J686+K686</f>
        <v>115</v>
      </c>
      <c r="I686" s="28">
        <v>5</v>
      </c>
      <c r="J686" s="28">
        <v>32</v>
      </c>
      <c r="K686" s="29">
        <v>78</v>
      </c>
      <c r="L686" s="27">
        <f>M686+N686+O686</f>
        <v>86</v>
      </c>
      <c r="M686" s="28">
        <v>5</v>
      </c>
      <c r="N686" s="28">
        <v>30</v>
      </c>
      <c r="O686" s="28">
        <v>51</v>
      </c>
      <c r="V686" s="331" t="s">
        <v>305</v>
      </c>
      <c r="W686" s="332"/>
      <c r="X686" s="125">
        <f>Y686+Z686+AA686</f>
        <v>190</v>
      </c>
      <c r="Y686" s="28">
        <v>29</v>
      </c>
      <c r="Z686" s="28">
        <v>12</v>
      </c>
      <c r="AA686" s="29">
        <v>149</v>
      </c>
      <c r="AK686" s="7"/>
      <c r="AM686" s="1"/>
    </row>
    <row r="687" spans="2:39" ht="12.75" customHeight="1" x14ac:dyDescent="0.15">
      <c r="D687" s="328"/>
      <c r="E687" s="329"/>
      <c r="F687" s="329"/>
      <c r="G687" s="330"/>
      <c r="H687" s="50">
        <f>ROUND(H686/(H$682+H$684+H$686+H$688+H$690+H$692+H$694+H$696+H$698),3)</f>
        <v>0.13500000000000001</v>
      </c>
      <c r="I687" s="50">
        <f t="shared" ref="I687" si="534">ROUND(I686/(I$682+I$684+I$686+I$688+I$690+I$692+I$694+I$696+I$698),3)</f>
        <v>5.5E-2</v>
      </c>
      <c r="J687" s="50">
        <f t="shared" ref="J687" si="535">ROUND(J686/(J$682+J$684+J$686+J$688+J$690+J$692+J$694+J$696+J$698),3)</f>
        <v>0.13300000000000001</v>
      </c>
      <c r="K687" s="50">
        <f t="shared" ref="K687" si="536">ROUND(K686/(K$682+K$684+K$686+K$688+K$690+K$692+K$694+K$696+K$698),3)</f>
        <v>0.15</v>
      </c>
      <c r="L687" s="49">
        <f>ROUND(L686/(L$682+L$686+L$688+L$690+L$692+L$694+L$696+L$700),3)</f>
        <v>0.109</v>
      </c>
      <c r="M687" s="50">
        <f>ROUND(M686/(M$682+M$686+M$688+M$690+M$692+M$694+M$696+M$700),3)</f>
        <v>7.5999999999999998E-2</v>
      </c>
      <c r="N687" s="50">
        <f>ROUND(N686/(N$682+N$686+N$688+N$690+N$692+N$694+N$696+N$700),3)</f>
        <v>0.11700000000000001</v>
      </c>
      <c r="O687" s="50">
        <f>ROUND(O686/(O$682+O$686+O$688+O$690+O$692+O$694+O$696+O$700),3)</f>
        <v>0.11</v>
      </c>
      <c r="P687" s="47"/>
      <c r="V687" s="333"/>
      <c r="W687" s="334"/>
      <c r="X687" s="124">
        <f>ROUND(X686/(X$678+X$680+X$682+X$684+X$686+X$688),3)</f>
        <v>0.26700000000000002</v>
      </c>
      <c r="Y687" s="50">
        <f>ROUND(Y686/(Y$678+Y$680+Y$682+Y$684+Y$686+Y$688),3)-0.001</f>
        <v>0.38100000000000001</v>
      </c>
      <c r="Z687" s="50">
        <f>ROUND(Z686/(Z$678+Z$680+Z$682+Z$684+Z$686+Z$688),3)</f>
        <v>5.5E-2</v>
      </c>
      <c r="AA687" s="51">
        <f>ROUND(AA686/(AA$678+AA$680+AA$682+AA$684+AA$686+AA$688),3)</f>
        <v>0.35699999999999998</v>
      </c>
      <c r="AK687" s="7"/>
      <c r="AM687" s="1"/>
    </row>
    <row r="688" spans="2:39" ht="12.75" customHeight="1" x14ac:dyDescent="0.15">
      <c r="D688" s="325" t="s">
        <v>308</v>
      </c>
      <c r="E688" s="326"/>
      <c r="F688" s="326"/>
      <c r="G688" s="327"/>
      <c r="H688" s="27">
        <f>I688+J688+K688</f>
        <v>108</v>
      </c>
      <c r="I688" s="28">
        <v>15</v>
      </c>
      <c r="J688" s="28">
        <v>36</v>
      </c>
      <c r="K688" s="29">
        <v>57</v>
      </c>
      <c r="L688" s="27">
        <f>M688+N688+O688</f>
        <v>98</v>
      </c>
      <c r="M688" s="28">
        <v>5</v>
      </c>
      <c r="N688" s="28">
        <v>38</v>
      </c>
      <c r="O688" s="28">
        <v>55</v>
      </c>
      <c r="V688" s="331" t="s">
        <v>306</v>
      </c>
      <c r="W688" s="332"/>
      <c r="X688" s="125">
        <f>Y688+Z688+AA688</f>
        <v>237</v>
      </c>
      <c r="Y688" s="28">
        <v>11</v>
      </c>
      <c r="Z688" s="28">
        <v>150</v>
      </c>
      <c r="AA688" s="29">
        <v>76</v>
      </c>
      <c r="AK688" s="7"/>
      <c r="AM688" s="1"/>
    </row>
    <row r="689" spans="4:39" ht="12.75" customHeight="1" x14ac:dyDescent="0.15">
      <c r="D689" s="328"/>
      <c r="E689" s="329"/>
      <c r="F689" s="329"/>
      <c r="G689" s="330"/>
      <c r="H689" s="50">
        <f>ROUND(H688/(H$682+H$684+H$686+H$688+H$690+H$692+H$694+H$696+H$698),3)</f>
        <v>0.127</v>
      </c>
      <c r="I689" s="50">
        <f t="shared" ref="I689" si="537">ROUND(I688/(I$682+I$684+I$686+I$688+I$690+I$692+I$694+I$696+I$698),3)</f>
        <v>0.16500000000000001</v>
      </c>
      <c r="J689" s="50">
        <f t="shared" ref="J689" si="538">ROUND(J688/(J$682+J$684+J$686+J$688+J$690+J$692+J$694+J$696+J$698),3)</f>
        <v>0.14899999999999999</v>
      </c>
      <c r="K689" s="50">
        <f t="shared" ref="K689" si="539">ROUND(K688/(K$682+K$684+K$686+K$688+K$690+K$692+K$694+K$696+K$698),3)</f>
        <v>0.11</v>
      </c>
      <c r="L689" s="49">
        <f>ROUND(L688/(L$682+L$686+L$688+L$690+L$692+L$694+L$696+L$700),3)</f>
        <v>0.125</v>
      </c>
      <c r="M689" s="50">
        <f>ROUND(M688/(M$682+M$686+M$688+M$690+M$692+M$694+M$696+M$700),3)</f>
        <v>7.5999999999999998E-2</v>
      </c>
      <c r="N689" s="50">
        <f>ROUND(N688/(N$682+N$686+N$688+N$690+N$692+N$694+N$696+N$700),3)</f>
        <v>0.14799999999999999</v>
      </c>
      <c r="O689" s="50">
        <f>ROUND(O688/(O$682+O$686+O$688+O$690+O$692+O$694+O$696+O$700),3)</f>
        <v>0.11799999999999999</v>
      </c>
      <c r="P689" s="47"/>
      <c r="V689" s="333"/>
      <c r="W689" s="334"/>
      <c r="X689" s="124">
        <f>ROUND(X688/(X$678+X$680+X$682+X$684+X$686+X$688),3)</f>
        <v>0.33300000000000002</v>
      </c>
      <c r="Y689" s="50">
        <f>ROUND(Y688/(Y$678+Y$680+Y$682+Y$684+Y$686+Y$688),3)</f>
        <v>0.14499999999999999</v>
      </c>
      <c r="Z689" s="50">
        <f>ROUND(Z688/(Z$678+Z$680+Z$682+Z$684+Z$686+Z$688),3)</f>
        <v>0.68799999999999994</v>
      </c>
      <c r="AA689" s="51">
        <f>ROUND(AA688/(AA$678+AA$680+AA$682+AA$684+AA$686+AA$688),3)</f>
        <v>0.182</v>
      </c>
      <c r="AK689" s="7"/>
      <c r="AM689" s="1"/>
    </row>
    <row r="690" spans="4:39" ht="12.75" customHeight="1" x14ac:dyDescent="0.15">
      <c r="D690" s="325" t="s">
        <v>311</v>
      </c>
      <c r="E690" s="326"/>
      <c r="F690" s="326"/>
      <c r="G690" s="327"/>
      <c r="H690" s="27">
        <f>I690+J690+K690</f>
        <v>51</v>
      </c>
      <c r="I690" s="28">
        <v>2</v>
      </c>
      <c r="J690" s="28">
        <v>13</v>
      </c>
      <c r="K690" s="29">
        <v>36</v>
      </c>
      <c r="L690" s="27">
        <f>M690+N690+O690</f>
        <v>24</v>
      </c>
      <c r="M690" s="28">
        <v>1</v>
      </c>
      <c r="N690" s="28">
        <v>4</v>
      </c>
      <c r="O690" s="28">
        <v>19</v>
      </c>
      <c r="V690" s="335" t="s">
        <v>21</v>
      </c>
      <c r="W690" s="336"/>
      <c r="X690" s="27">
        <f>X678+X680+X682+X684+X686+X688</f>
        <v>711</v>
      </c>
      <c r="Y690" s="28">
        <f>Y678+Y680+Y682+Y684+Y686+Y688</f>
        <v>76</v>
      </c>
      <c r="Z690" s="55">
        <f t="shared" ref="Z690:AA690" si="540">Z678+Z680+Z682+Z684+Z686+Z688</f>
        <v>218</v>
      </c>
      <c r="AA690" s="29">
        <f t="shared" si="540"/>
        <v>417</v>
      </c>
      <c r="AK690" s="7"/>
      <c r="AM690" s="1"/>
    </row>
    <row r="691" spans="4:39" ht="12.75" customHeight="1" thickBot="1" x14ac:dyDescent="0.2">
      <c r="D691" s="328"/>
      <c r="E691" s="329"/>
      <c r="F691" s="329"/>
      <c r="G691" s="330"/>
      <c r="H691" s="50">
        <f>ROUND(H690/(H$682+H$684+H$686+H$688+H$690+H$692+H$694+H$696+H$698),3)</f>
        <v>0.06</v>
      </c>
      <c r="I691" s="50">
        <f t="shared" ref="I691" si="541">ROUND(I690/(I$682+I$684+I$686+I$688+I$690+I$692+I$694+I$696+I$698),3)</f>
        <v>2.1999999999999999E-2</v>
      </c>
      <c r="J691" s="50">
        <f t="shared" ref="J691" si="542">ROUND(J690/(J$682+J$684+J$686+J$688+J$690+J$692+J$694+J$696+J$698),3)</f>
        <v>5.3999999999999999E-2</v>
      </c>
      <c r="K691" s="50">
        <f t="shared" ref="K691" si="543">ROUND(K690/(K$682+K$684+K$686+K$688+K$690+K$692+K$694+K$696+K$698),3)</f>
        <v>6.9000000000000006E-2</v>
      </c>
      <c r="L691" s="49">
        <f>ROUND(L690/(L$682+L$686+L$688+L$690+L$692+L$694+L$696+L$700),3)</f>
        <v>0.03</v>
      </c>
      <c r="M691" s="50">
        <f>ROUND(M690/(M$682+M$686+M$688+M$690+M$692+M$694+M$696+M$700),3)</f>
        <v>1.4999999999999999E-2</v>
      </c>
      <c r="N691" s="50">
        <f>ROUND(N690/(N$682+N$686+N$688+N$690+N$692+N$694+N$696+N$700),3)</f>
        <v>1.6E-2</v>
      </c>
      <c r="O691" s="50">
        <f>ROUND(O690/(O$682+O$686+O$688+O$690+O$692+O$694+O$696+O$700),3)</f>
        <v>4.1000000000000002E-2</v>
      </c>
      <c r="P691" s="47"/>
      <c r="V691" s="337"/>
      <c r="W691" s="338"/>
      <c r="X691" s="57">
        <f>X679+X681+X683+X685+X687+X689</f>
        <v>1</v>
      </c>
      <c r="Y691" s="58">
        <f>Y679+Y681+Y683+Y685+Y687+Y689</f>
        <v>1</v>
      </c>
      <c r="Z691" s="127">
        <f>Z679+Z681+Z683+Z685+Z687+Z689</f>
        <v>1</v>
      </c>
      <c r="AA691" s="59">
        <f>AA679+AA681+AA683+AA685+AA687+AA689</f>
        <v>1</v>
      </c>
      <c r="AK691" s="7"/>
      <c r="AM691" s="1"/>
    </row>
    <row r="692" spans="4:39" ht="12.75" customHeight="1" x14ac:dyDescent="0.15">
      <c r="D692" s="325" t="s">
        <v>312</v>
      </c>
      <c r="E692" s="326"/>
      <c r="F692" s="326"/>
      <c r="G692" s="327"/>
      <c r="H692" s="27">
        <f>I692+J692+K692</f>
        <v>46</v>
      </c>
      <c r="I692" s="28">
        <v>0</v>
      </c>
      <c r="J692" s="28">
        <v>12</v>
      </c>
      <c r="K692" s="29">
        <v>34</v>
      </c>
      <c r="L692" s="27">
        <f>M692+N692+O692</f>
        <v>24</v>
      </c>
      <c r="M692" s="28">
        <v>1</v>
      </c>
      <c r="N692" s="28">
        <v>12</v>
      </c>
      <c r="O692" s="28">
        <v>11</v>
      </c>
      <c r="AK692" s="7"/>
      <c r="AM692" s="1"/>
    </row>
    <row r="693" spans="4:39" ht="12.75" customHeight="1" x14ac:dyDescent="0.15">
      <c r="D693" s="328"/>
      <c r="E693" s="329"/>
      <c r="F693" s="329"/>
      <c r="G693" s="330"/>
      <c r="H693" s="50">
        <f>ROUND(H692/(H$682+H$684+H$686+H$688+H$690+H$692+H$694+H$696+H$698),3)</f>
        <v>5.3999999999999999E-2</v>
      </c>
      <c r="I693" s="50">
        <f t="shared" ref="I693" si="544">ROUND(I692/(I$682+I$684+I$686+I$688+I$690+I$692+I$694+I$696+I$698),3)</f>
        <v>0</v>
      </c>
      <c r="J693" s="50">
        <f t="shared" ref="J693" si="545">ROUND(J692/(J$682+J$684+J$686+J$688+J$690+J$692+J$694+J$696+J$698),3)</f>
        <v>0.05</v>
      </c>
      <c r="K693" s="50">
        <f t="shared" ref="K693" si="546">ROUND(K692/(K$682+K$684+K$686+K$688+K$690+K$692+K$694+K$696+K$698),3)</f>
        <v>6.6000000000000003E-2</v>
      </c>
      <c r="L693" s="49">
        <f>ROUND(L692/(L$682+L$686+L$688+L$690+L$692+L$694+L$696+L$700),3)</f>
        <v>0.03</v>
      </c>
      <c r="M693" s="50">
        <f>ROUND(M692/(M$682+M$686+M$688+M$690+M$692+M$694+M$696+M$700),3)</f>
        <v>1.4999999999999999E-2</v>
      </c>
      <c r="N693" s="50">
        <f>ROUND(N692/(N$682+N$686+N$688+N$690+N$692+N$694+N$696+N$700),3)</f>
        <v>4.7E-2</v>
      </c>
      <c r="O693" s="50">
        <f>ROUND(O692/(O$682+O$686+O$688+O$690+O$692+O$694+O$696+O$700),3)</f>
        <v>2.4E-2</v>
      </c>
      <c r="P693" s="47"/>
      <c r="AK693" s="7"/>
      <c r="AM693" s="1"/>
    </row>
    <row r="694" spans="4:39" ht="12.75" customHeight="1" x14ac:dyDescent="0.15">
      <c r="D694" s="325" t="s">
        <v>307</v>
      </c>
      <c r="E694" s="326"/>
      <c r="F694" s="326"/>
      <c r="G694" s="327"/>
      <c r="H694" s="27">
        <f>I694+J694+K694</f>
        <v>44</v>
      </c>
      <c r="I694" s="28">
        <v>4</v>
      </c>
      <c r="J694" s="28">
        <v>13</v>
      </c>
      <c r="K694" s="29">
        <v>27</v>
      </c>
      <c r="L694" s="27">
        <f>M694+N694+O694</f>
        <v>106</v>
      </c>
      <c r="M694" s="28">
        <v>18</v>
      </c>
      <c r="N694" s="28">
        <v>24</v>
      </c>
      <c r="O694" s="28">
        <v>64</v>
      </c>
      <c r="P694" s="47"/>
      <c r="AK694" s="7"/>
      <c r="AM694" s="1"/>
    </row>
    <row r="695" spans="4:39" ht="12.75" customHeight="1" x14ac:dyDescent="0.15">
      <c r="D695" s="328"/>
      <c r="E695" s="329"/>
      <c r="F695" s="329"/>
      <c r="G695" s="330"/>
      <c r="H695" s="50">
        <f>ROUND(H694/(H$682+H$684+H$686+H$688+H$690+H$692+H$694+H$696+H$698),3)</f>
        <v>5.1999999999999998E-2</v>
      </c>
      <c r="I695" s="50">
        <f t="shared" ref="I695" si="547">ROUND(I694/(I$682+I$684+I$686+I$688+I$690+I$692+I$694+I$696+I$698),3)</f>
        <v>4.3999999999999997E-2</v>
      </c>
      <c r="J695" s="50">
        <f t="shared" ref="J695" si="548">ROUND(J694/(J$682+J$684+J$686+J$688+J$690+J$692+J$694+J$696+J$698),3)</f>
        <v>5.3999999999999999E-2</v>
      </c>
      <c r="K695" s="50">
        <f t="shared" ref="K695" si="549">ROUND(K694/(K$682+K$684+K$686+K$688+K$690+K$692+K$694+K$696+K$698),3)</f>
        <v>5.1999999999999998E-2</v>
      </c>
      <c r="L695" s="49">
        <f>ROUND(L694/(L$682+L$686+L$688+L$690+L$692+L$694+L$696+L$700),3)</f>
        <v>0.13500000000000001</v>
      </c>
      <c r="M695" s="50">
        <f>ROUND(M694/(M$682+M$686+M$688+M$690+M$692+M$694+M$696+M$700),3)</f>
        <v>0.27300000000000002</v>
      </c>
      <c r="N695" s="50">
        <f>ROUND(N694/(N$682+N$686+N$688+N$690+N$692+N$694+N$696+N$700),3)</f>
        <v>9.4E-2</v>
      </c>
      <c r="O695" s="50">
        <f>ROUND(O694/(O$682+O$686+O$688+O$690+O$692+O$694+O$696+O$700),3)</f>
        <v>0.13800000000000001</v>
      </c>
      <c r="P695" s="47"/>
      <c r="AK695" s="7"/>
      <c r="AM695" s="1"/>
    </row>
    <row r="696" spans="4:39" ht="12.75" customHeight="1" x14ac:dyDescent="0.15">
      <c r="D696" s="325" t="s">
        <v>310</v>
      </c>
      <c r="E696" s="326"/>
      <c r="F696" s="326"/>
      <c r="G696" s="327"/>
      <c r="H696" s="27">
        <f>I696+J696+K696</f>
        <v>25</v>
      </c>
      <c r="I696" s="28">
        <v>0</v>
      </c>
      <c r="J696" s="28">
        <v>5</v>
      </c>
      <c r="K696" s="29">
        <v>20</v>
      </c>
      <c r="L696" s="27">
        <f>M696+N696+O696</f>
        <v>19</v>
      </c>
      <c r="M696" s="28">
        <v>0</v>
      </c>
      <c r="N696" s="28">
        <v>4</v>
      </c>
      <c r="O696" s="28">
        <v>15</v>
      </c>
      <c r="P696" s="47"/>
      <c r="AK696" s="7"/>
      <c r="AM696" s="1"/>
    </row>
    <row r="697" spans="4:39" ht="12.75" customHeight="1" x14ac:dyDescent="0.15">
      <c r="D697" s="328"/>
      <c r="E697" s="329"/>
      <c r="F697" s="329"/>
      <c r="G697" s="330"/>
      <c r="H697" s="50">
        <f>ROUND(H696/(H$682+H$684+H$686+H$688+H$690+H$692+H$694+H$696+H$698),3)</f>
        <v>2.9000000000000001E-2</v>
      </c>
      <c r="I697" s="50">
        <f t="shared" ref="I697" si="550">ROUND(I696/(I$682+I$684+I$686+I$688+I$690+I$692+I$694+I$696+I$698),3)</f>
        <v>0</v>
      </c>
      <c r="J697" s="50">
        <f t="shared" ref="J697" si="551">ROUND(J696/(J$682+J$684+J$686+J$688+J$690+J$692+J$694+J$696+J$698),3)</f>
        <v>2.1000000000000001E-2</v>
      </c>
      <c r="K697" s="50">
        <f t="shared" ref="K697" si="552">ROUND(K696/(K$682+K$684+K$686+K$688+K$690+K$692+K$694+K$696+K$698),3)</f>
        <v>3.9E-2</v>
      </c>
      <c r="L697" s="49">
        <f>ROUND(L696/(L$682+L$686+L$688+L$690+L$692+L$694+L$696+L$700),3)</f>
        <v>2.4E-2</v>
      </c>
      <c r="M697" s="50">
        <f>ROUND(M696/(M$682+M$686+M$688+M$690+M$692+M$694+M$696+M$700),3)</f>
        <v>0</v>
      </c>
      <c r="N697" s="50">
        <f>ROUND(N696/(N$682+N$686+N$688+N$690+N$692+N$694+N$696+N$700),3)</f>
        <v>1.6E-2</v>
      </c>
      <c r="O697" s="50">
        <f>ROUND(O696/(O$682+O$686+O$688+O$690+O$692+O$694+O$696+O$700),3)</f>
        <v>3.2000000000000001E-2</v>
      </c>
      <c r="P697" s="47"/>
      <c r="AK697" s="7"/>
      <c r="AM697" s="1"/>
    </row>
    <row r="698" spans="4:39" ht="12.75" customHeight="1" x14ac:dyDescent="0.15">
      <c r="D698" s="325" t="s">
        <v>277</v>
      </c>
      <c r="E698" s="326"/>
      <c r="F698" s="326"/>
      <c r="G698" s="327"/>
      <c r="H698" s="27">
        <f>I698+J698+K698</f>
        <v>15</v>
      </c>
      <c r="I698" s="28">
        <v>0</v>
      </c>
      <c r="J698" s="28">
        <v>6</v>
      </c>
      <c r="K698" s="29">
        <v>9</v>
      </c>
      <c r="L698" s="441" t="s">
        <v>7</v>
      </c>
      <c r="M698" s="423" t="s">
        <v>7</v>
      </c>
      <c r="N698" s="423" t="s">
        <v>7</v>
      </c>
      <c r="O698" s="423" t="s">
        <v>7</v>
      </c>
      <c r="P698" s="47"/>
      <c r="AK698" s="7"/>
      <c r="AM698" s="1"/>
    </row>
    <row r="699" spans="4:39" ht="12.75" customHeight="1" x14ac:dyDescent="0.15">
      <c r="D699" s="328"/>
      <c r="E699" s="329"/>
      <c r="F699" s="329"/>
      <c r="G699" s="330"/>
      <c r="H699" s="50">
        <f>ROUND(H698/(H$682+H$684+H$686+H$688+H$690+H$692+H$694+H$696+H$698),3)</f>
        <v>1.7999999999999999E-2</v>
      </c>
      <c r="I699" s="50">
        <f t="shared" ref="I699" si="553">ROUND(I698/(I$682+I$684+I$686+I$688+I$690+I$692+I$694+I$696+I$698),3)</f>
        <v>0</v>
      </c>
      <c r="J699" s="50">
        <f t="shared" ref="J699" si="554">ROUND(J698/(J$682+J$684+J$686+J$688+J$690+J$692+J$694+J$696+J$698),3)</f>
        <v>2.5000000000000001E-2</v>
      </c>
      <c r="K699" s="50">
        <f t="shared" ref="K699" si="555">ROUND(K698/(K$682+K$684+K$686+K$688+K$690+K$692+K$694+K$696+K$698),3)</f>
        <v>1.7000000000000001E-2</v>
      </c>
      <c r="L699" s="439"/>
      <c r="M699" s="424"/>
      <c r="N699" s="424"/>
      <c r="O699" s="424"/>
      <c r="P699" s="47"/>
      <c r="AK699" s="7"/>
      <c r="AM699" s="1"/>
    </row>
    <row r="700" spans="4:39" ht="12.75" customHeight="1" x14ac:dyDescent="0.15">
      <c r="D700" s="325" t="s">
        <v>414</v>
      </c>
      <c r="E700" s="326"/>
      <c r="F700" s="326"/>
      <c r="G700" s="327"/>
      <c r="H700" s="323" t="s">
        <v>7</v>
      </c>
      <c r="I700" s="321" t="s">
        <v>7</v>
      </c>
      <c r="J700" s="321" t="s">
        <v>7</v>
      </c>
      <c r="K700" s="317" t="s">
        <v>7</v>
      </c>
      <c r="L700" s="27">
        <f>M700+N700+O700</f>
        <v>180</v>
      </c>
      <c r="M700" s="28">
        <v>7</v>
      </c>
      <c r="N700" s="28">
        <v>78</v>
      </c>
      <c r="O700" s="28">
        <v>95</v>
      </c>
      <c r="AK700" s="7"/>
      <c r="AM700" s="1"/>
    </row>
    <row r="701" spans="4:39" ht="12.75" customHeight="1" x14ac:dyDescent="0.15">
      <c r="D701" s="328"/>
      <c r="E701" s="329"/>
      <c r="F701" s="329"/>
      <c r="G701" s="330"/>
      <c r="H701" s="324"/>
      <c r="I701" s="322"/>
      <c r="J701" s="322"/>
      <c r="K701" s="318"/>
      <c r="L701" s="49">
        <f>ROUND(L700/(L$682+L$686+L$688+L$690+L$692+L$694+L$696+L$700),3)</f>
        <v>0.22900000000000001</v>
      </c>
      <c r="M701" s="50">
        <f>ROUND(M700/(M$682+M$686+M$688+M$690+M$692+M$694+M$696+M$700),3)</f>
        <v>0.106</v>
      </c>
      <c r="N701" s="50">
        <f>ROUND(N700/(N$682+N$686+N$688+N$690+N$692+N$694+N$696+N$700),3)-0.001</f>
        <v>0.30399999999999999</v>
      </c>
      <c r="O701" s="50">
        <f>ROUND(O700/(O$682+O$686+O$688+O$690+O$692+O$694+O$696+O$700),3)</f>
        <v>0.20399999999999999</v>
      </c>
      <c r="P701" s="47"/>
      <c r="AK701" s="7"/>
      <c r="AM701" s="1"/>
    </row>
    <row r="702" spans="4:39" ht="12.75" customHeight="1" x14ac:dyDescent="0.15">
      <c r="D702" s="335" t="s">
        <v>21</v>
      </c>
      <c r="E702" s="339"/>
      <c r="F702" s="339"/>
      <c r="G702" s="336"/>
      <c r="H702" s="27">
        <f>H682+H684+H686+H688+H690+H692+H694+H696+H698</f>
        <v>851</v>
      </c>
      <c r="I702" s="28">
        <f t="shared" ref="I702:K702" si="556">I682+I684+I686+I688+I690+I692+I694+I696+I698</f>
        <v>91</v>
      </c>
      <c r="J702" s="28">
        <f t="shared" si="556"/>
        <v>241</v>
      </c>
      <c r="K702" s="29">
        <f t="shared" si="556"/>
        <v>519</v>
      </c>
      <c r="L702" s="27">
        <f>L682+L686+L688+L690+L692+L694+L696+L700</f>
        <v>787</v>
      </c>
      <c r="M702" s="28">
        <f t="shared" ref="M702:O702" si="557">M682+M686+M688+M690+M692+M694+M696+M700</f>
        <v>66</v>
      </c>
      <c r="N702" s="28">
        <f t="shared" si="557"/>
        <v>256</v>
      </c>
      <c r="O702" s="28">
        <f t="shared" si="557"/>
        <v>465</v>
      </c>
      <c r="AK702" s="7"/>
      <c r="AM702" s="1"/>
    </row>
    <row r="703" spans="4:39" ht="12.75" customHeight="1" thickBot="1" x14ac:dyDescent="0.2">
      <c r="D703" s="337"/>
      <c r="E703" s="340"/>
      <c r="F703" s="340"/>
      <c r="G703" s="338"/>
      <c r="H703" s="57">
        <f>H683+H685+H687+H689+H691+H693+H695+H697+H699</f>
        <v>1</v>
      </c>
      <c r="I703" s="58">
        <f t="shared" ref="I703:K703" si="558">I683+I685+I687+I689+I691+I693+I695+I697+I699</f>
        <v>1</v>
      </c>
      <c r="J703" s="58">
        <f t="shared" si="558"/>
        <v>1.0000000000000002</v>
      </c>
      <c r="K703" s="59">
        <f t="shared" si="558"/>
        <v>1.0000000000000002</v>
      </c>
      <c r="L703" s="49">
        <f>L683+L687+L689+L691+L693+L695+L697+L701</f>
        <v>1.0000000000000002</v>
      </c>
      <c r="M703" s="50">
        <f t="shared" ref="M703:O703" si="559">M683+M687+M689+M691+M693+M695+M697+M699+M701</f>
        <v>1</v>
      </c>
      <c r="N703" s="50">
        <f t="shared" si="559"/>
        <v>1</v>
      </c>
      <c r="O703" s="50">
        <f t="shared" si="559"/>
        <v>1</v>
      </c>
      <c r="P703" s="61"/>
      <c r="Q703" s="42"/>
      <c r="AK703" s="7"/>
      <c r="AM703" s="1"/>
    </row>
    <row r="704" spans="4:39" x14ac:dyDescent="0.15">
      <c r="D704" s="96"/>
      <c r="E704" s="96"/>
      <c r="F704" s="82"/>
      <c r="G704" s="82"/>
      <c r="H704" s="82"/>
      <c r="I704" s="82"/>
      <c r="J704" s="69"/>
      <c r="K704" s="69"/>
      <c r="L704" s="69"/>
      <c r="M704" s="69"/>
      <c r="N704" s="69"/>
      <c r="O704" s="69"/>
      <c r="P704" s="69"/>
      <c r="Q704" s="69"/>
      <c r="R704" s="61"/>
      <c r="U704" s="42"/>
      <c r="V704" s="2"/>
    </row>
    <row r="705" spans="2:39" x14ac:dyDescent="0.15">
      <c r="D705" s="96"/>
      <c r="E705" s="96"/>
      <c r="F705" s="82"/>
      <c r="G705" s="82"/>
      <c r="H705" s="82"/>
      <c r="I705" s="82"/>
      <c r="J705" s="69"/>
      <c r="K705" s="69"/>
      <c r="L705" s="69"/>
      <c r="M705" s="69"/>
      <c r="N705" s="69"/>
      <c r="O705" s="69"/>
      <c r="P705" s="69"/>
      <c r="Q705" s="69"/>
      <c r="R705" s="61"/>
      <c r="U705" s="42"/>
      <c r="V705" s="2"/>
    </row>
    <row r="706" spans="2:39" x14ac:dyDescent="0.15">
      <c r="D706" s="96"/>
      <c r="E706" s="96"/>
      <c r="F706" s="82"/>
      <c r="G706" s="82"/>
      <c r="H706" s="82"/>
      <c r="I706" s="82"/>
      <c r="J706" s="69"/>
      <c r="K706" s="69"/>
      <c r="L706" s="69"/>
      <c r="M706" s="69"/>
      <c r="N706" s="69"/>
      <c r="O706" s="69"/>
      <c r="P706" s="69"/>
      <c r="Q706" s="69"/>
      <c r="R706" s="61"/>
      <c r="U706" s="42"/>
      <c r="V706" s="2"/>
    </row>
    <row r="707" spans="2:39" s="113" customFormat="1" x14ac:dyDescent="0.15">
      <c r="B707" s="108"/>
      <c r="C707" s="108"/>
      <c r="D707" s="96"/>
      <c r="E707" s="96"/>
      <c r="F707" s="128"/>
      <c r="G707" s="128"/>
      <c r="H707" s="128"/>
      <c r="I707" s="128"/>
      <c r="J707" s="129"/>
      <c r="K707" s="129"/>
      <c r="L707" s="129"/>
      <c r="M707" s="129"/>
      <c r="N707" s="129"/>
      <c r="O707" s="129"/>
      <c r="P707" s="129"/>
      <c r="Q707" s="129"/>
      <c r="R707" s="130"/>
      <c r="S707" s="1"/>
      <c r="T707" s="6"/>
      <c r="U707" s="131"/>
      <c r="V707" s="108"/>
      <c r="AM707" s="7"/>
    </row>
    <row r="708" spans="2:39" x14ac:dyDescent="0.15">
      <c r="D708" s="96"/>
      <c r="E708" s="96"/>
      <c r="F708" s="82"/>
      <c r="G708" s="82"/>
      <c r="H708" s="82"/>
      <c r="I708" s="82"/>
      <c r="J708" s="69"/>
      <c r="K708" s="69"/>
      <c r="L708" s="69"/>
      <c r="M708" s="69"/>
      <c r="N708" s="69"/>
      <c r="O708" s="69"/>
      <c r="P708" s="69"/>
      <c r="Q708" s="69"/>
      <c r="R708" s="61"/>
      <c r="S708" s="42"/>
      <c r="T708" s="43"/>
      <c r="U708" s="42"/>
      <c r="V708" s="2"/>
    </row>
    <row r="709" spans="2:39" x14ac:dyDescent="0.15">
      <c r="D709" s="96"/>
      <c r="E709" s="96"/>
      <c r="F709" s="82"/>
      <c r="G709" s="82"/>
      <c r="H709" s="82"/>
      <c r="I709" s="82"/>
      <c r="J709" s="69"/>
      <c r="K709" s="69"/>
      <c r="L709" s="69"/>
      <c r="M709" s="69"/>
      <c r="N709" s="69"/>
      <c r="O709" s="69"/>
      <c r="P709" s="69"/>
      <c r="Q709" s="69"/>
      <c r="R709" s="61"/>
      <c r="S709" s="42"/>
      <c r="T709" s="43"/>
      <c r="U709" s="42"/>
      <c r="V709" s="2"/>
    </row>
    <row r="710" spans="2:39" x14ac:dyDescent="0.15">
      <c r="D710" s="96"/>
      <c r="E710" s="96"/>
      <c r="F710" s="82"/>
      <c r="G710" s="82"/>
      <c r="H710" s="82"/>
      <c r="I710" s="82"/>
      <c r="J710" s="69"/>
      <c r="K710" s="69"/>
      <c r="L710" s="69"/>
      <c r="M710" s="69"/>
      <c r="N710" s="69"/>
      <c r="O710" s="69"/>
      <c r="P710" s="69"/>
      <c r="Q710" s="69"/>
      <c r="R710" s="61"/>
      <c r="S710" s="42" t="s">
        <v>132</v>
      </c>
      <c r="T710" s="43">
        <v>319</v>
      </c>
      <c r="U710" s="42"/>
      <c r="V710" s="2"/>
    </row>
    <row r="711" spans="2:39" x14ac:dyDescent="0.15">
      <c r="D711" s="96"/>
      <c r="E711" s="96"/>
      <c r="F711" s="82"/>
      <c r="G711" s="82"/>
      <c r="H711" s="82"/>
      <c r="I711" s="82"/>
      <c r="J711" s="69"/>
      <c r="K711" s="69"/>
      <c r="L711" s="69"/>
      <c r="M711" s="69"/>
      <c r="N711" s="69"/>
      <c r="O711" s="69"/>
      <c r="P711" s="69"/>
      <c r="Q711" s="69"/>
      <c r="R711" s="61"/>
      <c r="S711" s="131" t="s">
        <v>433</v>
      </c>
      <c r="T711" s="132">
        <v>128</v>
      </c>
      <c r="U711" s="42"/>
      <c r="V711" s="2"/>
    </row>
    <row r="712" spans="2:39" x14ac:dyDescent="0.15">
      <c r="D712" s="96"/>
      <c r="E712" s="96"/>
      <c r="F712" s="82"/>
      <c r="G712" s="82"/>
      <c r="H712" s="82"/>
      <c r="I712" s="82"/>
      <c r="J712" s="69"/>
      <c r="K712" s="69"/>
      <c r="L712" s="69"/>
      <c r="M712" s="69"/>
      <c r="N712" s="69"/>
      <c r="O712" s="69"/>
      <c r="P712" s="69"/>
      <c r="Q712" s="69"/>
      <c r="R712" s="61"/>
      <c r="S712" s="42" t="s">
        <v>309</v>
      </c>
      <c r="T712" s="43">
        <v>115</v>
      </c>
      <c r="U712" s="42"/>
      <c r="V712" s="2"/>
    </row>
    <row r="713" spans="2:39" x14ac:dyDescent="0.15">
      <c r="D713" s="96"/>
      <c r="E713" s="96"/>
      <c r="F713" s="82"/>
      <c r="G713" s="82"/>
      <c r="H713" s="82"/>
      <c r="I713" s="82"/>
      <c r="J713" s="69"/>
      <c r="K713" s="69"/>
      <c r="L713" s="69"/>
      <c r="M713" s="69"/>
      <c r="N713" s="69"/>
      <c r="O713" s="69"/>
      <c r="P713" s="69"/>
      <c r="Q713" s="69"/>
      <c r="R713" s="61"/>
      <c r="S713" s="131" t="s">
        <v>445</v>
      </c>
      <c r="T713" s="43">
        <v>108</v>
      </c>
      <c r="U713" s="42"/>
      <c r="V713" s="2"/>
    </row>
    <row r="714" spans="2:39" x14ac:dyDescent="0.15">
      <c r="D714" s="96"/>
      <c r="E714" s="96"/>
      <c r="F714" s="82"/>
      <c r="G714" s="82"/>
      <c r="H714" s="82"/>
      <c r="I714" s="82"/>
      <c r="J714" s="69"/>
      <c r="K714" s="69"/>
      <c r="L714" s="69"/>
      <c r="M714" s="69"/>
      <c r="N714" s="69"/>
      <c r="O714" s="69"/>
      <c r="P714" s="69"/>
      <c r="Q714" s="69"/>
      <c r="R714" s="61"/>
      <c r="S714" s="131" t="s">
        <v>434</v>
      </c>
      <c r="T714" s="43">
        <v>51</v>
      </c>
      <c r="U714" s="42"/>
      <c r="V714" s="2"/>
    </row>
    <row r="715" spans="2:39" x14ac:dyDescent="0.15">
      <c r="D715" s="96"/>
      <c r="E715" s="96"/>
      <c r="F715" s="82"/>
      <c r="G715" s="82"/>
      <c r="H715" s="82"/>
      <c r="I715" s="82"/>
      <c r="J715" s="69"/>
      <c r="K715" s="69"/>
      <c r="L715" s="69"/>
      <c r="M715" s="69"/>
      <c r="N715" s="69"/>
      <c r="O715" s="69"/>
      <c r="P715" s="69"/>
      <c r="Q715" s="69"/>
      <c r="R715" s="61"/>
      <c r="S715" s="131" t="s">
        <v>435</v>
      </c>
      <c r="T715" s="43">
        <v>46</v>
      </c>
      <c r="U715" s="42"/>
      <c r="V715" s="2"/>
    </row>
    <row r="716" spans="2:39" x14ac:dyDescent="0.15">
      <c r="D716" s="96"/>
      <c r="E716" s="96"/>
      <c r="F716" s="82"/>
      <c r="G716" s="82"/>
      <c r="H716" s="82"/>
      <c r="I716" s="82"/>
      <c r="J716" s="69"/>
      <c r="K716" s="69"/>
      <c r="L716" s="69"/>
      <c r="M716" s="69"/>
      <c r="N716" s="69"/>
      <c r="O716" s="69"/>
      <c r="P716" s="69"/>
      <c r="Q716" s="69"/>
      <c r="R716" s="61"/>
      <c r="S716" s="42" t="s">
        <v>307</v>
      </c>
      <c r="T716" s="43">
        <v>44</v>
      </c>
      <c r="U716" s="42"/>
      <c r="V716" s="2"/>
    </row>
    <row r="717" spans="2:39" x14ac:dyDescent="0.15">
      <c r="D717" s="96"/>
      <c r="E717" s="96"/>
      <c r="F717" s="82"/>
      <c r="G717" s="82"/>
      <c r="H717" s="82"/>
      <c r="I717" s="82"/>
      <c r="J717" s="69"/>
      <c r="K717" s="69"/>
      <c r="L717" s="69"/>
      <c r="M717" s="69"/>
      <c r="N717" s="69"/>
      <c r="O717" s="69"/>
      <c r="P717" s="69"/>
      <c r="Q717" s="69"/>
      <c r="R717" s="61"/>
      <c r="S717" s="42" t="s">
        <v>310</v>
      </c>
      <c r="T717" s="43">
        <v>25</v>
      </c>
      <c r="U717" s="42"/>
      <c r="V717" s="2"/>
    </row>
    <row r="718" spans="2:39" x14ac:dyDescent="0.15">
      <c r="D718" s="96"/>
      <c r="E718" s="96"/>
      <c r="F718" s="82"/>
      <c r="G718" s="82"/>
      <c r="H718" s="82"/>
      <c r="I718" s="82"/>
      <c r="J718" s="69"/>
      <c r="K718" s="69"/>
      <c r="L718" s="69"/>
      <c r="M718" s="69"/>
      <c r="N718" s="69"/>
      <c r="O718" s="69"/>
      <c r="P718" s="69"/>
      <c r="Q718" s="69"/>
      <c r="R718" s="61"/>
      <c r="S718" s="42" t="s">
        <v>277</v>
      </c>
      <c r="T718" s="43">
        <v>15</v>
      </c>
      <c r="U718" s="42"/>
      <c r="V718" s="2"/>
    </row>
    <row r="719" spans="2:39" x14ac:dyDescent="0.15">
      <c r="D719" s="96"/>
      <c r="E719" s="96"/>
      <c r="F719" s="82"/>
      <c r="G719" s="82"/>
      <c r="H719" s="82"/>
      <c r="I719" s="82"/>
      <c r="J719" s="69"/>
      <c r="K719" s="69"/>
      <c r="L719" s="69"/>
      <c r="M719" s="69"/>
      <c r="N719" s="69"/>
      <c r="O719" s="69"/>
      <c r="P719" s="69"/>
      <c r="Q719" s="69"/>
      <c r="R719" s="61"/>
      <c r="S719" s="42"/>
      <c r="T719" s="43"/>
      <c r="U719" s="42"/>
      <c r="V719" s="2"/>
    </row>
    <row r="720" spans="2:39" x14ac:dyDescent="0.15">
      <c r="D720" s="96"/>
      <c r="E720" s="96"/>
      <c r="F720" s="82"/>
      <c r="G720" s="82"/>
      <c r="H720" s="82"/>
      <c r="I720" s="82"/>
      <c r="J720" s="69"/>
      <c r="K720" s="69"/>
      <c r="L720" s="69"/>
      <c r="M720" s="69"/>
      <c r="N720" s="69"/>
      <c r="O720" s="69"/>
      <c r="P720" s="69"/>
      <c r="Q720" s="69"/>
      <c r="R720" s="61"/>
      <c r="T720" s="43"/>
      <c r="U720" s="42"/>
      <c r="V720" s="2"/>
    </row>
    <row r="721" spans="3:39" x14ac:dyDescent="0.15">
      <c r="D721" s="96"/>
      <c r="E721" s="96"/>
      <c r="F721" s="82"/>
      <c r="G721" s="82"/>
      <c r="H721" s="82"/>
      <c r="I721" s="82"/>
      <c r="J721" s="69"/>
      <c r="K721" s="69"/>
      <c r="L721" s="69"/>
      <c r="M721" s="69"/>
      <c r="N721" s="69"/>
      <c r="O721" s="69"/>
      <c r="P721" s="69"/>
      <c r="Q721" s="69"/>
      <c r="R721" s="61"/>
      <c r="S721" s="42"/>
      <c r="T721" s="43"/>
      <c r="U721" s="42"/>
      <c r="V721" s="2"/>
    </row>
    <row r="722" spans="3:39" x14ac:dyDescent="0.15">
      <c r="D722" s="96"/>
      <c r="E722" s="96"/>
      <c r="F722" s="82"/>
      <c r="G722" s="82"/>
      <c r="H722" s="82"/>
      <c r="I722" s="82"/>
      <c r="J722" s="69"/>
      <c r="K722" s="69"/>
      <c r="L722" s="69"/>
      <c r="M722" s="69"/>
      <c r="N722" s="69"/>
      <c r="O722" s="69"/>
      <c r="P722" s="69"/>
      <c r="Q722" s="69"/>
      <c r="R722" s="61"/>
      <c r="T722" s="43"/>
      <c r="U722" s="42"/>
      <c r="V722" s="2"/>
    </row>
    <row r="723" spans="3:39" x14ac:dyDescent="0.15">
      <c r="D723" s="96"/>
      <c r="E723" s="96"/>
      <c r="F723" s="82"/>
      <c r="G723" s="82"/>
      <c r="H723" s="82"/>
      <c r="I723" s="82"/>
      <c r="J723" s="69"/>
      <c r="K723" s="69"/>
      <c r="L723" s="69"/>
      <c r="M723" s="69"/>
      <c r="N723" s="69"/>
      <c r="O723" s="69"/>
      <c r="P723" s="69"/>
      <c r="Q723" s="69"/>
      <c r="R723" s="61"/>
      <c r="S723" s="42"/>
      <c r="T723" s="43"/>
      <c r="U723" s="42"/>
      <c r="V723" s="2"/>
    </row>
    <row r="724" spans="3:39" x14ac:dyDescent="0.15">
      <c r="D724" s="96"/>
      <c r="E724" s="96"/>
      <c r="F724" s="82"/>
      <c r="G724" s="82"/>
      <c r="H724" s="82"/>
      <c r="I724" s="82"/>
      <c r="J724" s="69"/>
      <c r="K724" s="69"/>
      <c r="L724" s="69"/>
      <c r="M724" s="69"/>
      <c r="N724" s="69"/>
      <c r="O724" s="69"/>
      <c r="P724" s="69"/>
      <c r="Q724" s="69"/>
      <c r="R724" s="61"/>
      <c r="T724" s="43"/>
      <c r="U724" s="42"/>
      <c r="V724" s="2"/>
    </row>
    <row r="725" spans="3:39" x14ac:dyDescent="0.15">
      <c r="D725" s="96"/>
      <c r="E725" s="96"/>
      <c r="F725" s="82"/>
      <c r="G725" s="82"/>
      <c r="H725" s="82"/>
      <c r="I725" s="82"/>
      <c r="J725" s="69"/>
      <c r="K725" s="69"/>
      <c r="L725" s="69"/>
      <c r="M725" s="69"/>
      <c r="N725" s="69"/>
      <c r="O725" s="69"/>
      <c r="P725" s="69"/>
      <c r="Q725" s="69"/>
      <c r="R725" s="61"/>
      <c r="S725" s="42"/>
      <c r="T725" s="43"/>
      <c r="U725" s="42"/>
      <c r="V725" s="2"/>
    </row>
    <row r="726" spans="3:39" x14ac:dyDescent="0.15">
      <c r="D726" s="96"/>
      <c r="E726" s="96"/>
      <c r="F726" s="82"/>
      <c r="G726" s="82"/>
      <c r="H726" s="82"/>
      <c r="I726" s="82"/>
      <c r="J726" s="69"/>
      <c r="K726" s="69"/>
      <c r="L726" s="69"/>
      <c r="M726" s="69"/>
      <c r="N726" s="69"/>
      <c r="O726" s="69"/>
      <c r="P726" s="69"/>
      <c r="Q726" s="69"/>
      <c r="R726" s="61"/>
      <c r="T726" s="43"/>
      <c r="U726" s="42"/>
      <c r="V726" s="2"/>
    </row>
    <row r="727" spans="3:39" x14ac:dyDescent="0.15">
      <c r="D727" s="96"/>
      <c r="E727" s="96"/>
      <c r="F727" s="82"/>
      <c r="G727" s="82"/>
      <c r="H727" s="82"/>
      <c r="I727" s="82"/>
      <c r="J727" s="69"/>
      <c r="K727" s="69"/>
      <c r="L727" s="69"/>
      <c r="M727" s="69"/>
      <c r="N727" s="69"/>
      <c r="O727" s="69"/>
      <c r="P727" s="69"/>
      <c r="Q727" s="69"/>
      <c r="R727" s="61"/>
      <c r="S727" s="42"/>
      <c r="T727" s="43"/>
      <c r="U727" s="42"/>
      <c r="V727" s="2"/>
    </row>
    <row r="728" spans="3:39" ht="14.25" thickBot="1" x14ac:dyDescent="0.2">
      <c r="C728" s="2" t="s">
        <v>349</v>
      </c>
      <c r="D728" s="96"/>
      <c r="E728" s="96"/>
      <c r="F728" s="82"/>
      <c r="G728" s="82"/>
      <c r="H728" s="82"/>
      <c r="I728" s="82"/>
      <c r="J728" s="69"/>
      <c r="K728" s="69"/>
      <c r="L728" s="69"/>
      <c r="M728" s="69"/>
      <c r="N728" s="69"/>
      <c r="O728" s="69"/>
      <c r="P728" s="69"/>
      <c r="Q728" s="69"/>
      <c r="R728" s="61"/>
      <c r="S728" s="42"/>
      <c r="T728" s="43"/>
      <c r="U728" s="42"/>
      <c r="V728" s="2"/>
    </row>
    <row r="729" spans="3:39" ht="12.75" customHeight="1" x14ac:dyDescent="0.15">
      <c r="D729" s="83"/>
      <c r="E729" s="84"/>
      <c r="F729" s="84"/>
      <c r="G729" s="100"/>
      <c r="H729" s="415" t="s">
        <v>248</v>
      </c>
      <c r="I729" s="372"/>
      <c r="J729" s="372"/>
      <c r="K729" s="373"/>
      <c r="L729" s="339" t="s">
        <v>10</v>
      </c>
      <c r="M729" s="421"/>
      <c r="N729" s="421"/>
      <c r="O729" s="422"/>
      <c r="P729" s="12"/>
      <c r="S729" s="42"/>
      <c r="T729" s="43"/>
      <c r="AK729" s="7"/>
      <c r="AM729" s="1"/>
    </row>
    <row r="730" spans="3:39" ht="12.75" customHeight="1" x14ac:dyDescent="0.15">
      <c r="D730" s="85"/>
      <c r="E730" s="86"/>
      <c r="F730" s="86"/>
      <c r="G730" s="126"/>
      <c r="H730" s="14"/>
      <c r="I730" s="15" t="s">
        <v>12</v>
      </c>
      <c r="J730" s="15" t="s">
        <v>13</v>
      </c>
      <c r="K730" s="48" t="s">
        <v>14</v>
      </c>
      <c r="L730" s="18"/>
      <c r="M730" s="15" t="s">
        <v>12</v>
      </c>
      <c r="N730" s="15" t="s">
        <v>13</v>
      </c>
      <c r="O730" s="15" t="s">
        <v>14</v>
      </c>
      <c r="P730" s="19"/>
      <c r="S730" s="42"/>
      <c r="T730" s="43"/>
      <c r="AK730" s="7"/>
      <c r="AM730" s="1"/>
    </row>
    <row r="731" spans="3:39" ht="12.75" customHeight="1" x14ac:dyDescent="0.15">
      <c r="D731" s="325" t="s">
        <v>126</v>
      </c>
      <c r="E731" s="326"/>
      <c r="F731" s="326"/>
      <c r="G731" s="327"/>
      <c r="H731" s="27">
        <f>I731+J731+K731</f>
        <v>419</v>
      </c>
      <c r="I731" s="28">
        <v>50</v>
      </c>
      <c r="J731" s="28">
        <v>140</v>
      </c>
      <c r="K731" s="29">
        <v>229</v>
      </c>
      <c r="L731" s="27">
        <f>M731+N731+O731</f>
        <v>405</v>
      </c>
      <c r="M731" s="28">
        <v>37</v>
      </c>
      <c r="N731" s="28">
        <v>138</v>
      </c>
      <c r="O731" s="28">
        <v>230</v>
      </c>
      <c r="S731" s="42"/>
      <c r="T731" s="43"/>
      <c r="AK731" s="7"/>
      <c r="AM731" s="1"/>
    </row>
    <row r="732" spans="3:39" ht="12.75" customHeight="1" x14ac:dyDescent="0.15">
      <c r="D732" s="328"/>
      <c r="E732" s="329"/>
      <c r="F732" s="329"/>
      <c r="G732" s="330"/>
      <c r="H732" s="50">
        <f>ROUND(H731/(H$731+H$733+H$735+H$737+H$739+H$741+H$743),3)</f>
        <v>0.502</v>
      </c>
      <c r="I732" s="50">
        <f t="shared" ref="I732:K732" si="560">ROUND(I731/(I$731+I$733+I$735+I$737+I$739+I$741+I$743),3)</f>
        <v>0.505</v>
      </c>
      <c r="J732" s="50">
        <f>ROUND(J731/(J$731+J$733+J$735+J$737+J$739+J$741+J$743),3)-0.001</f>
        <v>0.57799999999999996</v>
      </c>
      <c r="K732" s="50">
        <f t="shared" si="560"/>
        <v>0.46400000000000002</v>
      </c>
      <c r="L732" s="49">
        <f>ROUND(L731/(L$682+L$686+L$688+L$690+L$692+L$694+L$696+L$700),3)</f>
        <v>0.51500000000000001</v>
      </c>
      <c r="M732" s="50">
        <f>ROUND(M731/(M$682+M$686+M$688+M$690+M$692+M$694+M$696+M$700),3)</f>
        <v>0.56100000000000005</v>
      </c>
      <c r="N732" s="50">
        <f>ROUND(N731/(N$682+N$686+N$688+N$690+N$692+N$694+N$696+N$700),3)</f>
        <v>0.53900000000000003</v>
      </c>
      <c r="O732" s="50">
        <f>ROUND(O731/(O$682+O$686+O$688+O$690+O$692+O$694+O$696+O$700),3)</f>
        <v>0.495</v>
      </c>
      <c r="P732" s="47"/>
      <c r="S732" s="42"/>
      <c r="T732" s="43"/>
      <c r="AK732" s="7"/>
      <c r="AM732" s="1"/>
    </row>
    <row r="733" spans="3:39" ht="12.75" customHeight="1" x14ac:dyDescent="0.15">
      <c r="D733" s="325" t="s">
        <v>139</v>
      </c>
      <c r="E733" s="326"/>
      <c r="F733" s="326"/>
      <c r="G733" s="327"/>
      <c r="H733" s="27">
        <f>I733+J733+K733</f>
        <v>182</v>
      </c>
      <c r="I733" s="28">
        <v>15</v>
      </c>
      <c r="J733" s="28">
        <v>51</v>
      </c>
      <c r="K733" s="29">
        <v>116</v>
      </c>
      <c r="L733" s="27">
        <f>M733+N733+O733</f>
        <v>71</v>
      </c>
      <c r="M733" s="28">
        <v>3</v>
      </c>
      <c r="N733" s="28">
        <v>25</v>
      </c>
      <c r="O733" s="28">
        <v>43</v>
      </c>
      <c r="AK733" s="7"/>
      <c r="AM733" s="1"/>
    </row>
    <row r="734" spans="3:39" ht="12.75" customHeight="1" x14ac:dyDescent="0.15">
      <c r="D734" s="328"/>
      <c r="E734" s="329"/>
      <c r="F734" s="329"/>
      <c r="G734" s="330"/>
      <c r="H734" s="50">
        <f>ROUND(H733/(H$731+H$733+H$735+H$737+H$739+H$741+H$743),3)</f>
        <v>0.218</v>
      </c>
      <c r="I734" s="50">
        <f t="shared" ref="I734" si="561">ROUND(I733/(I$731+I$733+I$735+I$737+I$739+I$741+I$743),3)</f>
        <v>0.152</v>
      </c>
      <c r="J734" s="50">
        <f t="shared" ref="J734" si="562">ROUND(J733/(J$731+J$733+J$735+J$737+J$739+J$741+J$743),3)</f>
        <v>0.21099999999999999</v>
      </c>
      <c r="K734" s="50">
        <f t="shared" ref="K734" si="563">ROUND(K733/(K$731+K$733+K$735+K$737+K$739+K$741+K$743),3)</f>
        <v>0.23499999999999999</v>
      </c>
      <c r="L734" s="49">
        <f>ROUND(L733/(L$682+L$686+L$688+L$690+L$692+L$694+L$696+L$700),3)</f>
        <v>0.09</v>
      </c>
      <c r="M734" s="50">
        <f>ROUND(M733/(M$682+M$686+M$688+M$690+M$692+M$694+M$696+M$700),3)</f>
        <v>4.4999999999999998E-2</v>
      </c>
      <c r="N734" s="50">
        <f>ROUND(N733/(N$682+N$686+N$688+N$690+N$692+N$694+N$696+N$700),3)</f>
        <v>9.8000000000000004E-2</v>
      </c>
      <c r="O734" s="50">
        <f>ROUND(O733/(O$682+O$686+O$688+O$690+O$692+O$694+O$696+O$700),3)</f>
        <v>9.1999999999999998E-2</v>
      </c>
      <c r="P734" s="47"/>
      <c r="AK734" s="7"/>
      <c r="AM734" s="1"/>
    </row>
    <row r="735" spans="3:39" ht="12.75" customHeight="1" x14ac:dyDescent="0.15">
      <c r="D735" s="325" t="s">
        <v>315</v>
      </c>
      <c r="E735" s="326"/>
      <c r="F735" s="326"/>
      <c r="G735" s="327"/>
      <c r="H735" s="27">
        <f>I735+J735+K735</f>
        <v>107</v>
      </c>
      <c r="I735" s="28">
        <v>22</v>
      </c>
      <c r="J735" s="28">
        <v>25</v>
      </c>
      <c r="K735" s="29">
        <v>60</v>
      </c>
      <c r="L735" s="27">
        <f>M735+N735+O735</f>
        <v>92</v>
      </c>
      <c r="M735" s="28">
        <v>12</v>
      </c>
      <c r="N735" s="28">
        <v>24</v>
      </c>
      <c r="O735" s="28">
        <v>56</v>
      </c>
      <c r="AK735" s="7"/>
      <c r="AM735" s="1"/>
    </row>
    <row r="736" spans="3:39" ht="12.75" customHeight="1" x14ac:dyDescent="0.15">
      <c r="D736" s="328"/>
      <c r="E736" s="329"/>
      <c r="F736" s="329"/>
      <c r="G736" s="330"/>
      <c r="H736" s="50">
        <f>ROUND(H735/(H$731+H$733+H$735+H$737+H$739+H$741+H$743),3)</f>
        <v>0.128</v>
      </c>
      <c r="I736" s="50">
        <f t="shared" ref="I736" si="564">ROUND(I735/(I$731+I$733+I$735+I$737+I$739+I$741+I$743),3)</f>
        <v>0.222</v>
      </c>
      <c r="J736" s="50">
        <f t="shared" ref="J736" si="565">ROUND(J735/(J$731+J$733+J$735+J$737+J$739+J$741+J$743),3)</f>
        <v>0.10299999999999999</v>
      </c>
      <c r="K736" s="50">
        <f>ROUND(K735/(K$731+K$733+K$735+K$737+K$739+K$741+K$743),3)+0.001</f>
        <v>0.122</v>
      </c>
      <c r="L736" s="49">
        <f>ROUND(L735/(L$682+L$686+L$688+L$690+L$692+L$694+L$696+L$700),3)</f>
        <v>0.11700000000000001</v>
      </c>
      <c r="M736" s="50">
        <f>ROUND(M735/(M$682+M$686+M$688+M$690+M$692+M$694+M$696+M$700),3)</f>
        <v>0.182</v>
      </c>
      <c r="N736" s="50">
        <f>ROUND(N735/(N$682+N$686+N$688+N$690+N$692+N$694+N$696+N$700),3)</f>
        <v>9.4E-2</v>
      </c>
      <c r="O736" s="50">
        <f>ROUND(O735/(O$682+O$686+O$688+O$690+O$692+O$694+O$696+O$700),3)</f>
        <v>0.12</v>
      </c>
      <c r="P736" s="47"/>
      <c r="AK736" s="7"/>
      <c r="AM736" s="1"/>
    </row>
    <row r="737" spans="4:39" ht="12.75" customHeight="1" x14ac:dyDescent="0.15">
      <c r="D737" s="325" t="s">
        <v>145</v>
      </c>
      <c r="E737" s="326"/>
      <c r="F737" s="326"/>
      <c r="G737" s="327"/>
      <c r="H737" s="27">
        <f>I737+J737+K737</f>
        <v>64</v>
      </c>
      <c r="I737" s="28">
        <v>1</v>
      </c>
      <c r="J737" s="28">
        <v>12</v>
      </c>
      <c r="K737" s="29">
        <v>51</v>
      </c>
      <c r="L737" s="27">
        <f>M737+N737+O737</f>
        <v>24</v>
      </c>
      <c r="M737" s="28">
        <v>0</v>
      </c>
      <c r="N737" s="28">
        <v>7</v>
      </c>
      <c r="O737" s="28">
        <v>17</v>
      </c>
      <c r="AK737" s="7"/>
      <c r="AM737" s="1"/>
    </row>
    <row r="738" spans="4:39" ht="12.75" customHeight="1" x14ac:dyDescent="0.15">
      <c r="D738" s="328"/>
      <c r="E738" s="329"/>
      <c r="F738" s="329"/>
      <c r="G738" s="330"/>
      <c r="H738" s="50">
        <f>ROUND(H737/(H$731+H$733+H$735+H$737+H$739+H$741+H$743),3)</f>
        <v>7.6999999999999999E-2</v>
      </c>
      <c r="I738" s="50">
        <f t="shared" ref="I738" si="566">ROUND(I737/(I$731+I$733+I$735+I$737+I$739+I$741+I$743),3)</f>
        <v>0.01</v>
      </c>
      <c r="J738" s="50">
        <f t="shared" ref="J738" si="567">ROUND(J737/(J$731+J$733+J$735+J$737+J$739+J$741+J$743),3)</f>
        <v>0.05</v>
      </c>
      <c r="K738" s="50">
        <f t="shared" ref="K738" si="568">ROUND(K737/(K$731+K$733+K$735+K$737+K$739+K$741+K$743),3)</f>
        <v>0.10299999999999999</v>
      </c>
      <c r="L738" s="49">
        <f>ROUND(L737/(L$682+L$686+L$688+L$690+L$692+L$694+L$696+L$700),3)</f>
        <v>0.03</v>
      </c>
      <c r="M738" s="50">
        <f>ROUND(M737/(M$682+M$686+M$688+M$690+M$692+M$694+M$696+M$700),3)</f>
        <v>0</v>
      </c>
      <c r="N738" s="50">
        <f>ROUND(N737/(N$682+N$686+N$688+N$690+N$692+N$694+N$696+N$700),3)</f>
        <v>2.7E-2</v>
      </c>
      <c r="O738" s="50">
        <f>ROUND(O737/(O$682+O$686+O$688+O$690+O$692+O$694+O$696+O$700),3)</f>
        <v>3.6999999999999998E-2</v>
      </c>
      <c r="P738" s="47"/>
      <c r="AK738" s="7"/>
      <c r="AM738" s="1"/>
    </row>
    <row r="739" spans="4:39" ht="12.75" customHeight="1" x14ac:dyDescent="0.15">
      <c r="D739" s="325" t="s">
        <v>307</v>
      </c>
      <c r="E739" s="326"/>
      <c r="F739" s="326"/>
      <c r="G739" s="327"/>
      <c r="H739" s="27">
        <f>I739+J739+K739</f>
        <v>28</v>
      </c>
      <c r="I739" s="28">
        <v>5</v>
      </c>
      <c r="J739" s="28">
        <v>5</v>
      </c>
      <c r="K739" s="29">
        <v>18</v>
      </c>
      <c r="L739" s="27">
        <f>M739+N739+O739</f>
        <v>34</v>
      </c>
      <c r="M739" s="28">
        <v>4</v>
      </c>
      <c r="N739" s="28">
        <v>12</v>
      </c>
      <c r="O739" s="28">
        <v>18</v>
      </c>
      <c r="AK739" s="7"/>
      <c r="AM739" s="1"/>
    </row>
    <row r="740" spans="4:39" ht="12.75" customHeight="1" x14ac:dyDescent="0.15">
      <c r="D740" s="328"/>
      <c r="E740" s="329"/>
      <c r="F740" s="329"/>
      <c r="G740" s="330"/>
      <c r="H740" s="50">
        <f>ROUND(H739/(H$731+H$733+H$735+H$737+H$739+H$741+H$743),3)-0.001</f>
        <v>3.3000000000000002E-2</v>
      </c>
      <c r="I740" s="50">
        <f t="shared" ref="I740" si="569">ROUND(I739/(I$731+I$733+I$735+I$737+I$739+I$741+I$743),3)</f>
        <v>5.0999999999999997E-2</v>
      </c>
      <c r="J740" s="50">
        <f t="shared" ref="J740" si="570">ROUND(J739/(J$731+J$733+J$735+J$737+J$739+J$741+J$743),3)</f>
        <v>2.1000000000000001E-2</v>
      </c>
      <c r="K740" s="50">
        <f t="shared" ref="K740" si="571">ROUND(K739/(K$731+K$733+K$735+K$737+K$739+K$741+K$743),3)</f>
        <v>3.5999999999999997E-2</v>
      </c>
      <c r="L740" s="49">
        <f>ROUND(L739/(L$682+L$686+L$688+L$690+L$692+L$694+L$696+L$700),3)</f>
        <v>4.2999999999999997E-2</v>
      </c>
      <c r="M740" s="50">
        <f>ROUND(M739/(M$682+M$686+M$688+M$690+M$692+M$694+M$696+M$700),3)</f>
        <v>6.0999999999999999E-2</v>
      </c>
      <c r="N740" s="50">
        <f>ROUND(N739/(N$682+N$686+N$688+N$690+N$692+N$694+N$696+N$700),3)</f>
        <v>4.7E-2</v>
      </c>
      <c r="O740" s="50">
        <f>ROUND(O739/(O$682+O$686+O$688+O$690+O$692+O$694+O$696+O$700),3)</f>
        <v>3.9E-2</v>
      </c>
      <c r="P740" s="47"/>
      <c r="AK740" s="7"/>
      <c r="AM740" s="1"/>
    </row>
    <row r="741" spans="4:39" ht="12.75" customHeight="1" x14ac:dyDescent="0.15">
      <c r="D741" s="325" t="s">
        <v>316</v>
      </c>
      <c r="E741" s="326"/>
      <c r="F741" s="326"/>
      <c r="G741" s="327"/>
      <c r="H741" s="27">
        <f>I741+J741+K741</f>
        <v>17</v>
      </c>
      <c r="I741" s="28">
        <v>4</v>
      </c>
      <c r="J741" s="28">
        <v>4</v>
      </c>
      <c r="K741" s="29">
        <v>9</v>
      </c>
      <c r="L741" s="27">
        <f>M741+N741+O741</f>
        <v>11</v>
      </c>
      <c r="M741" s="28">
        <v>2</v>
      </c>
      <c r="N741" s="28">
        <v>1</v>
      </c>
      <c r="O741" s="28">
        <v>8</v>
      </c>
      <c r="AK741" s="7"/>
      <c r="AM741" s="1"/>
    </row>
    <row r="742" spans="4:39" ht="12.75" customHeight="1" x14ac:dyDescent="0.15">
      <c r="D742" s="328"/>
      <c r="E742" s="329"/>
      <c r="F742" s="329"/>
      <c r="G742" s="330"/>
      <c r="H742" s="50">
        <f>ROUND(H741/(H$731+H$733+H$735+H$737+H$739+H$741+H$743),3)</f>
        <v>0.02</v>
      </c>
      <c r="I742" s="50">
        <f t="shared" ref="I742" si="572">ROUND(I741/(I$731+I$733+I$735+I$737+I$739+I$741+I$743),3)</f>
        <v>0.04</v>
      </c>
      <c r="J742" s="50">
        <f>ROUND(J741/(J$731+J$733+J$735+J$737+J$739+J$741+J$743),3)-0.001</f>
        <v>1.6E-2</v>
      </c>
      <c r="K742" s="50">
        <f t="shared" ref="K742" si="573">ROUND(K741/(K$731+K$733+K$735+K$737+K$739+K$741+K$743),3)</f>
        <v>1.7999999999999999E-2</v>
      </c>
      <c r="L742" s="49">
        <f>ROUND(L741/(L$682+L$686+L$688+L$690+L$692+L$694+L$696+L$700),3)</f>
        <v>1.4E-2</v>
      </c>
      <c r="M742" s="50">
        <f>ROUND(M741/(M$682+M$686+M$688+M$690+M$692+M$694+M$696+M$700),3)</f>
        <v>0.03</v>
      </c>
      <c r="N742" s="50">
        <f>ROUND(N741/(N$682+N$686+N$688+N$690+N$692+N$694+N$696+N$700),3)</f>
        <v>4.0000000000000001E-3</v>
      </c>
      <c r="O742" s="50">
        <f>ROUND(O741/(O$682+O$686+O$688+O$690+O$692+O$694+O$696+O$700),3)</f>
        <v>1.7000000000000001E-2</v>
      </c>
      <c r="P742" s="47"/>
      <c r="AK742" s="7"/>
      <c r="AM742" s="1"/>
    </row>
    <row r="743" spans="4:39" ht="12.75" customHeight="1" x14ac:dyDescent="0.15">
      <c r="D743" s="325" t="s">
        <v>277</v>
      </c>
      <c r="E743" s="326"/>
      <c r="F743" s="326"/>
      <c r="G743" s="327"/>
      <c r="H743" s="27">
        <f>I743+J743+K743</f>
        <v>18</v>
      </c>
      <c r="I743" s="28">
        <v>2</v>
      </c>
      <c r="J743" s="28">
        <v>5</v>
      </c>
      <c r="K743" s="29">
        <v>11</v>
      </c>
      <c r="L743" s="438" t="s">
        <v>7</v>
      </c>
      <c r="M743" s="440" t="s">
        <v>7</v>
      </c>
      <c r="N743" s="440" t="s">
        <v>7</v>
      </c>
      <c r="O743" s="440" t="s">
        <v>7</v>
      </c>
      <c r="P743" s="47"/>
      <c r="AK743" s="7"/>
      <c r="AM743" s="1"/>
    </row>
    <row r="744" spans="4:39" ht="12.75" customHeight="1" x14ac:dyDescent="0.15">
      <c r="D744" s="328"/>
      <c r="E744" s="329"/>
      <c r="F744" s="329"/>
      <c r="G744" s="330"/>
      <c r="H744" s="50">
        <f>ROUND(H743/(H$731+H$733+H$735+H$737+H$739+H$741+H$743),3)</f>
        <v>2.1999999999999999E-2</v>
      </c>
      <c r="I744" s="50">
        <f t="shared" ref="I744" si="574">ROUND(I743/(I$731+I$733+I$735+I$737+I$739+I$741+I$743),3)</f>
        <v>0.02</v>
      </c>
      <c r="J744" s="50">
        <f t="shared" ref="J744" si="575">ROUND(J743/(J$731+J$733+J$735+J$737+J$739+J$741+J$743),3)</f>
        <v>2.1000000000000001E-2</v>
      </c>
      <c r="K744" s="50">
        <f t="shared" ref="K744" si="576">ROUND(K743/(K$731+K$733+K$735+K$737+K$739+K$741+K$743),3)</f>
        <v>2.1999999999999999E-2</v>
      </c>
      <c r="L744" s="439"/>
      <c r="M744" s="424"/>
      <c r="N744" s="424"/>
      <c r="O744" s="424"/>
      <c r="P744" s="47"/>
      <c r="AK744" s="7"/>
      <c r="AM744" s="1"/>
    </row>
    <row r="745" spans="4:39" ht="12.75" customHeight="1" x14ac:dyDescent="0.15">
      <c r="D745" s="325" t="s">
        <v>314</v>
      </c>
      <c r="E745" s="326"/>
      <c r="F745" s="326"/>
      <c r="G745" s="327"/>
      <c r="H745" s="323" t="s">
        <v>7</v>
      </c>
      <c r="I745" s="321" t="s">
        <v>7</v>
      </c>
      <c r="J745" s="321" t="s">
        <v>7</v>
      </c>
      <c r="K745" s="317" t="s">
        <v>7</v>
      </c>
      <c r="L745" s="27">
        <f>M745+N745+O745</f>
        <v>150</v>
      </c>
      <c r="M745" s="28">
        <v>8</v>
      </c>
      <c r="N745" s="28">
        <v>49</v>
      </c>
      <c r="O745" s="28">
        <v>93</v>
      </c>
      <c r="AK745" s="7"/>
      <c r="AM745" s="1"/>
    </row>
    <row r="746" spans="4:39" ht="12.75" customHeight="1" x14ac:dyDescent="0.15">
      <c r="D746" s="328"/>
      <c r="E746" s="329"/>
      <c r="F746" s="329"/>
      <c r="G746" s="330"/>
      <c r="H746" s="324"/>
      <c r="I746" s="322"/>
      <c r="J746" s="322"/>
      <c r="K746" s="318"/>
      <c r="L746" s="49">
        <f>ROUND(L745/(L$682+L$686+L$688+L$690+L$692+L$694+L$696+L$700),3)</f>
        <v>0.191</v>
      </c>
      <c r="M746" s="50">
        <f>ROUND(M745/(M$682+M$686+M$688+M$690+M$692+M$694+M$696+M$700),3)</f>
        <v>0.121</v>
      </c>
      <c r="N746" s="50">
        <f>ROUND(N745/(N$682+N$686+N$688+N$690+N$692+N$694+N$696+N$700),3)</f>
        <v>0.191</v>
      </c>
      <c r="O746" s="50">
        <f>ROUND(O745/(O$682+O$686+O$688+O$690+O$692+O$694+O$696+O$700),3)</f>
        <v>0.2</v>
      </c>
      <c r="P746" s="47"/>
      <c r="AK746" s="7"/>
      <c r="AM746" s="1"/>
    </row>
    <row r="747" spans="4:39" ht="12.75" customHeight="1" x14ac:dyDescent="0.15">
      <c r="D747" s="335" t="s">
        <v>21</v>
      </c>
      <c r="E747" s="339"/>
      <c r="F747" s="339"/>
      <c r="G747" s="336"/>
      <c r="H747" s="27">
        <f>H731+H733+H735+H737+H739+H741+H743</f>
        <v>835</v>
      </c>
      <c r="I747" s="28">
        <f t="shared" ref="I747:K747" si="577">I731+I733+I735+I737+I739+I741+I743</f>
        <v>99</v>
      </c>
      <c r="J747" s="28">
        <f t="shared" si="577"/>
        <v>242</v>
      </c>
      <c r="K747" s="29">
        <f t="shared" si="577"/>
        <v>494</v>
      </c>
      <c r="L747" s="125">
        <f>L731+L733+L735+L737+L739+L741+L745</f>
        <v>787</v>
      </c>
      <c r="M747" s="28">
        <f>M731+M733+M735+M737+M739+M741+M745</f>
        <v>66</v>
      </c>
      <c r="N747" s="28">
        <f t="shared" ref="N747:O747" si="578">N731+N733+N735+N737+N739+N741+N745</f>
        <v>256</v>
      </c>
      <c r="O747" s="30">
        <f t="shared" si="578"/>
        <v>465</v>
      </c>
      <c r="AK747" s="7"/>
      <c r="AM747" s="1"/>
    </row>
    <row r="748" spans="4:39" ht="12.75" customHeight="1" thickBot="1" x14ac:dyDescent="0.2">
      <c r="D748" s="337"/>
      <c r="E748" s="340"/>
      <c r="F748" s="340"/>
      <c r="G748" s="338"/>
      <c r="H748" s="57">
        <f>H732+H734+H736+H738+H740+H742+H744</f>
        <v>1</v>
      </c>
      <c r="I748" s="58">
        <f t="shared" ref="I748:K748" si="579">I732+I734+I736+I738+I740+I742+I744</f>
        <v>1</v>
      </c>
      <c r="J748" s="58">
        <f t="shared" si="579"/>
        <v>1</v>
      </c>
      <c r="K748" s="59">
        <f t="shared" si="579"/>
        <v>1</v>
      </c>
      <c r="L748" s="124">
        <f>L732+L734+L736+L738+L740+L742+L746</f>
        <v>1</v>
      </c>
      <c r="M748" s="50">
        <f t="shared" ref="M748:O748" si="580">M732+M734+M736+M738+M740+M742+M746</f>
        <v>1</v>
      </c>
      <c r="N748" s="50">
        <f t="shared" si="580"/>
        <v>1</v>
      </c>
      <c r="O748" s="52">
        <f t="shared" si="580"/>
        <v>1</v>
      </c>
      <c r="P748" s="61"/>
      <c r="Q748" s="42"/>
      <c r="AK748" s="7"/>
      <c r="AM748" s="1"/>
    </row>
    <row r="749" spans="4:39" x14ac:dyDescent="0.15">
      <c r="D749" s="96"/>
      <c r="E749" s="96"/>
      <c r="F749" s="82"/>
      <c r="G749" s="82"/>
      <c r="H749" s="82"/>
      <c r="I749" s="82"/>
      <c r="J749" s="69"/>
      <c r="K749" s="69"/>
      <c r="L749" s="69"/>
      <c r="M749" s="69"/>
      <c r="N749" s="69"/>
      <c r="O749" s="69"/>
      <c r="P749" s="69"/>
      <c r="Q749" s="69"/>
      <c r="R749" s="61"/>
      <c r="U749" s="42"/>
      <c r="V749" s="2"/>
    </row>
    <row r="750" spans="4:39" x14ac:dyDescent="0.15">
      <c r="D750" s="96"/>
      <c r="E750" s="96"/>
      <c r="F750" s="82"/>
      <c r="G750" s="82"/>
      <c r="H750" s="82"/>
      <c r="I750" s="82"/>
      <c r="J750" s="69"/>
      <c r="K750" s="69"/>
      <c r="L750" s="69"/>
      <c r="M750" s="69"/>
      <c r="N750" s="69"/>
      <c r="O750" s="69"/>
      <c r="P750" s="69"/>
      <c r="Q750" s="69"/>
      <c r="R750" s="61"/>
      <c r="U750" s="42"/>
      <c r="V750" s="2"/>
    </row>
    <row r="751" spans="4:39" x14ac:dyDescent="0.15">
      <c r="D751" s="96"/>
      <c r="E751" s="96"/>
      <c r="F751" s="82"/>
      <c r="G751" s="82"/>
      <c r="H751" s="82"/>
      <c r="I751" s="82"/>
      <c r="J751" s="69"/>
      <c r="K751" s="69"/>
      <c r="L751" s="69"/>
      <c r="M751" s="69"/>
      <c r="N751" s="69"/>
      <c r="O751" s="69"/>
      <c r="P751" s="69"/>
      <c r="Q751" s="69"/>
      <c r="R751" s="61"/>
      <c r="U751" s="42"/>
      <c r="V751" s="2"/>
    </row>
    <row r="752" spans="4:39" x14ac:dyDescent="0.15">
      <c r="D752" s="96"/>
      <c r="E752" s="96"/>
      <c r="F752" s="82"/>
      <c r="G752" s="82"/>
      <c r="H752" s="82"/>
      <c r="I752" s="82"/>
      <c r="J752" s="69"/>
      <c r="K752" s="69"/>
      <c r="L752" s="69"/>
      <c r="M752" s="69"/>
      <c r="N752" s="69"/>
      <c r="O752" s="69"/>
      <c r="P752" s="69"/>
      <c r="Q752" s="69"/>
      <c r="R752" s="61"/>
      <c r="U752" s="42"/>
      <c r="V752" s="2"/>
    </row>
    <row r="753" spans="4:22" x14ac:dyDescent="0.15">
      <c r="D753" s="96"/>
      <c r="E753" s="96"/>
      <c r="F753" s="82"/>
      <c r="G753" s="82"/>
      <c r="H753" s="82"/>
      <c r="I753" s="82"/>
      <c r="J753" s="69"/>
      <c r="K753" s="69"/>
      <c r="L753" s="69"/>
      <c r="M753" s="69"/>
      <c r="N753" s="69"/>
      <c r="O753" s="69"/>
      <c r="P753" s="69"/>
      <c r="Q753" s="69"/>
      <c r="R753" s="61"/>
      <c r="S753" s="42"/>
      <c r="T753" s="43"/>
      <c r="U753" s="42"/>
      <c r="V753" s="2"/>
    </row>
    <row r="754" spans="4:22" x14ac:dyDescent="0.15">
      <c r="D754" s="96"/>
      <c r="E754" s="96"/>
      <c r="F754" s="82"/>
      <c r="G754" s="82"/>
      <c r="H754" s="82"/>
      <c r="I754" s="82"/>
      <c r="J754" s="69"/>
      <c r="K754" s="69"/>
      <c r="L754" s="69"/>
      <c r="M754" s="69"/>
      <c r="N754" s="69"/>
      <c r="O754" s="69"/>
      <c r="P754" s="69"/>
      <c r="Q754" s="69"/>
      <c r="R754" s="61"/>
      <c r="S754" s="42" t="s">
        <v>126</v>
      </c>
      <c r="T754" s="43">
        <v>502</v>
      </c>
      <c r="U754" s="42"/>
      <c r="V754" s="2"/>
    </row>
    <row r="755" spans="4:22" x14ac:dyDescent="0.15">
      <c r="D755" s="96"/>
      <c r="E755" s="96"/>
      <c r="F755" s="82"/>
      <c r="G755" s="82"/>
      <c r="H755" s="82"/>
      <c r="I755" s="82"/>
      <c r="J755" s="69"/>
      <c r="K755" s="69"/>
      <c r="L755" s="69"/>
      <c r="M755" s="69"/>
      <c r="N755" s="69"/>
      <c r="O755" s="69"/>
      <c r="P755" s="69"/>
      <c r="Q755" s="69"/>
      <c r="R755" s="61"/>
      <c r="S755" s="42" t="s">
        <v>139</v>
      </c>
      <c r="T755" s="43">
        <v>218</v>
      </c>
      <c r="U755" s="42"/>
      <c r="V755" s="2"/>
    </row>
    <row r="756" spans="4:22" x14ac:dyDescent="0.15">
      <c r="D756" s="96"/>
      <c r="E756" s="96"/>
      <c r="F756" s="82"/>
      <c r="G756" s="82"/>
      <c r="H756" s="82"/>
      <c r="I756" s="82"/>
      <c r="J756" s="69"/>
      <c r="K756" s="69"/>
      <c r="L756" s="69"/>
      <c r="M756" s="69"/>
      <c r="N756" s="69"/>
      <c r="O756" s="69"/>
      <c r="P756" s="69"/>
      <c r="Q756" s="69"/>
      <c r="R756" s="61"/>
      <c r="S756" s="42" t="s">
        <v>315</v>
      </c>
      <c r="T756" s="43">
        <v>128</v>
      </c>
      <c r="U756" s="42"/>
      <c r="V756" s="2"/>
    </row>
    <row r="757" spans="4:22" x14ac:dyDescent="0.15">
      <c r="D757" s="96"/>
      <c r="E757" s="96"/>
      <c r="F757" s="82"/>
      <c r="G757" s="82"/>
      <c r="H757" s="82"/>
      <c r="I757" s="82"/>
      <c r="J757" s="69"/>
      <c r="K757" s="69"/>
      <c r="L757" s="69"/>
      <c r="M757" s="69"/>
      <c r="N757" s="69"/>
      <c r="O757" s="69"/>
      <c r="P757" s="69"/>
      <c r="Q757" s="69"/>
      <c r="R757" s="61"/>
      <c r="S757" s="42" t="s">
        <v>145</v>
      </c>
      <c r="T757" s="43">
        <v>77</v>
      </c>
      <c r="U757" s="42"/>
      <c r="V757" s="2"/>
    </row>
    <row r="758" spans="4:22" x14ac:dyDescent="0.15">
      <c r="D758" s="96"/>
      <c r="E758" s="96"/>
      <c r="F758" s="82"/>
      <c r="G758" s="82"/>
      <c r="H758" s="82"/>
      <c r="I758" s="82"/>
      <c r="J758" s="69"/>
      <c r="K758" s="69"/>
      <c r="L758" s="69"/>
      <c r="M758" s="69"/>
      <c r="N758" s="69"/>
      <c r="O758" s="69"/>
      <c r="P758" s="69"/>
      <c r="Q758" s="69"/>
      <c r="R758" s="61"/>
      <c r="S758" s="42" t="s">
        <v>307</v>
      </c>
      <c r="T758" s="43">
        <v>33</v>
      </c>
      <c r="U758" s="42"/>
      <c r="V758" s="2"/>
    </row>
    <row r="759" spans="4:22" x14ac:dyDescent="0.15">
      <c r="D759" s="96"/>
      <c r="E759" s="96"/>
      <c r="F759" s="82"/>
      <c r="G759" s="82"/>
      <c r="H759" s="82"/>
      <c r="I759" s="82"/>
      <c r="J759" s="69"/>
      <c r="K759" s="69"/>
      <c r="L759" s="69"/>
      <c r="M759" s="69"/>
      <c r="N759" s="69"/>
      <c r="O759" s="69"/>
      <c r="P759" s="69"/>
      <c r="Q759" s="69"/>
      <c r="R759" s="61"/>
      <c r="S759" s="131" t="s">
        <v>436</v>
      </c>
      <c r="T759" s="43">
        <v>20</v>
      </c>
      <c r="U759" s="42"/>
      <c r="V759" s="2"/>
    </row>
    <row r="760" spans="4:22" x14ac:dyDescent="0.15">
      <c r="D760" s="96"/>
      <c r="E760" s="96"/>
      <c r="F760" s="82"/>
      <c r="G760" s="82"/>
      <c r="H760" s="82"/>
      <c r="I760" s="82"/>
      <c r="J760" s="69"/>
      <c r="K760" s="69"/>
      <c r="L760" s="69"/>
      <c r="M760" s="69"/>
      <c r="N760" s="69"/>
      <c r="O760" s="69"/>
      <c r="P760" s="69"/>
      <c r="Q760" s="69"/>
      <c r="R760" s="61"/>
      <c r="S760" s="42" t="s">
        <v>277</v>
      </c>
      <c r="T760" s="43">
        <v>22</v>
      </c>
      <c r="U760" s="42"/>
      <c r="V760" s="2"/>
    </row>
    <row r="761" spans="4:22" x14ac:dyDescent="0.15">
      <c r="D761" s="96"/>
      <c r="E761" s="96"/>
      <c r="F761" s="82"/>
      <c r="G761" s="82"/>
      <c r="H761" s="82"/>
      <c r="I761" s="82"/>
      <c r="J761" s="69"/>
      <c r="K761" s="69"/>
      <c r="L761" s="69"/>
      <c r="M761" s="69"/>
      <c r="N761" s="69"/>
      <c r="O761" s="69"/>
      <c r="P761" s="69"/>
      <c r="Q761" s="69"/>
      <c r="R761" s="61"/>
      <c r="S761" s="42"/>
      <c r="T761" s="43"/>
      <c r="U761" s="42"/>
      <c r="V761" s="2"/>
    </row>
    <row r="762" spans="4:22" x14ac:dyDescent="0.15">
      <c r="D762" s="96"/>
      <c r="E762" s="96"/>
      <c r="F762" s="82"/>
      <c r="G762" s="82"/>
      <c r="H762" s="82"/>
      <c r="I762" s="82"/>
      <c r="J762" s="69"/>
      <c r="K762" s="69"/>
      <c r="L762" s="69"/>
      <c r="M762" s="69"/>
      <c r="N762" s="69"/>
      <c r="O762" s="69"/>
      <c r="P762" s="69"/>
      <c r="Q762" s="69"/>
      <c r="R762" s="61"/>
      <c r="T762" s="43"/>
      <c r="U762" s="42"/>
      <c r="V762" s="2"/>
    </row>
    <row r="763" spans="4:22" x14ac:dyDescent="0.15">
      <c r="D763" s="96"/>
      <c r="E763" s="96"/>
      <c r="F763" s="82"/>
      <c r="G763" s="82"/>
      <c r="H763" s="82"/>
      <c r="I763" s="82"/>
      <c r="J763" s="69"/>
      <c r="K763" s="69"/>
      <c r="L763" s="69"/>
      <c r="M763" s="69"/>
      <c r="N763" s="69"/>
      <c r="O763" s="69"/>
      <c r="P763" s="69"/>
      <c r="Q763" s="69"/>
      <c r="R763" s="61"/>
      <c r="S763" s="42"/>
      <c r="T763" s="43"/>
      <c r="U763" s="42"/>
      <c r="V763" s="2"/>
    </row>
    <row r="764" spans="4:22" x14ac:dyDescent="0.15">
      <c r="D764" s="96"/>
      <c r="E764" s="96"/>
      <c r="F764" s="82"/>
      <c r="G764" s="82"/>
      <c r="H764" s="82"/>
      <c r="I764" s="82"/>
      <c r="J764" s="69"/>
      <c r="K764" s="69"/>
      <c r="L764" s="69"/>
      <c r="M764" s="69"/>
      <c r="N764" s="69"/>
      <c r="O764" s="69"/>
      <c r="P764" s="69"/>
      <c r="Q764" s="69"/>
      <c r="R764" s="61"/>
      <c r="T764" s="43"/>
      <c r="U764" s="42"/>
      <c r="V764" s="2"/>
    </row>
    <row r="765" spans="4:22" x14ac:dyDescent="0.15">
      <c r="D765" s="96"/>
      <c r="E765" s="96"/>
      <c r="F765" s="82"/>
      <c r="G765" s="82"/>
      <c r="H765" s="82"/>
      <c r="I765" s="82"/>
      <c r="J765" s="69"/>
      <c r="K765" s="69"/>
      <c r="L765" s="69"/>
      <c r="M765" s="69"/>
      <c r="N765" s="69"/>
      <c r="O765" s="69"/>
      <c r="P765" s="69"/>
      <c r="Q765" s="69"/>
      <c r="R765" s="61"/>
      <c r="S765" s="42"/>
      <c r="T765" s="43"/>
      <c r="U765" s="42"/>
      <c r="V765" s="2"/>
    </row>
    <row r="766" spans="4:22" x14ac:dyDescent="0.15">
      <c r="D766" s="96"/>
      <c r="E766" s="96"/>
      <c r="F766" s="82"/>
      <c r="G766" s="82"/>
      <c r="H766" s="82"/>
      <c r="I766" s="82"/>
      <c r="J766" s="69"/>
      <c r="K766" s="69"/>
      <c r="L766" s="69"/>
      <c r="M766" s="69"/>
      <c r="N766" s="69"/>
      <c r="O766" s="69"/>
      <c r="P766" s="69"/>
      <c r="Q766" s="69"/>
      <c r="R766" s="61"/>
      <c r="T766" s="43"/>
      <c r="U766" s="42"/>
      <c r="V766" s="2"/>
    </row>
    <row r="767" spans="4:22" x14ac:dyDescent="0.15">
      <c r="D767" s="96"/>
      <c r="E767" s="96"/>
      <c r="F767" s="82"/>
      <c r="G767" s="82"/>
      <c r="H767" s="82"/>
      <c r="I767" s="82"/>
      <c r="J767" s="69"/>
      <c r="K767" s="69"/>
      <c r="L767" s="69"/>
      <c r="M767" s="69"/>
      <c r="N767" s="69"/>
      <c r="O767" s="69"/>
      <c r="P767" s="69"/>
      <c r="Q767" s="69"/>
      <c r="R767" s="61"/>
      <c r="S767" s="42"/>
      <c r="T767" s="43"/>
      <c r="U767" s="42"/>
      <c r="V767" s="2"/>
    </row>
    <row r="768" spans="4:22" x14ac:dyDescent="0.15">
      <c r="D768" s="96"/>
      <c r="E768" s="96"/>
      <c r="F768" s="82"/>
      <c r="G768" s="82"/>
      <c r="H768" s="82"/>
      <c r="I768" s="82"/>
      <c r="J768" s="69"/>
      <c r="K768" s="69"/>
      <c r="L768" s="69"/>
      <c r="M768" s="69"/>
      <c r="N768" s="69"/>
      <c r="O768" s="69"/>
      <c r="P768" s="69"/>
      <c r="Q768" s="69"/>
      <c r="R768" s="61"/>
      <c r="S768" s="42" t="s">
        <v>314</v>
      </c>
      <c r="T768" s="43"/>
      <c r="U768" s="42"/>
      <c r="V768" s="2"/>
    </row>
    <row r="769" spans="3:39" x14ac:dyDescent="0.15">
      <c r="D769" s="96"/>
      <c r="E769" s="96"/>
      <c r="F769" s="82"/>
      <c r="G769" s="82"/>
      <c r="H769" s="82"/>
      <c r="I769" s="82"/>
      <c r="J769" s="69"/>
      <c r="K769" s="69"/>
      <c r="L769" s="69"/>
      <c r="M769" s="69"/>
      <c r="N769" s="69"/>
      <c r="O769" s="69"/>
      <c r="P769" s="69"/>
      <c r="Q769" s="69"/>
      <c r="R769" s="61"/>
      <c r="S769" s="42"/>
      <c r="T769" s="43"/>
      <c r="U769" s="42"/>
      <c r="V769" s="2"/>
    </row>
    <row r="770" spans="3:39" x14ac:dyDescent="0.15">
      <c r="D770" s="96"/>
      <c r="E770" s="96"/>
      <c r="F770" s="82"/>
      <c r="G770" s="82"/>
      <c r="H770" s="82"/>
      <c r="I770" s="82"/>
      <c r="J770" s="69"/>
      <c r="K770" s="69"/>
      <c r="L770" s="69"/>
      <c r="M770" s="69"/>
      <c r="N770" s="69"/>
      <c r="O770" s="69"/>
      <c r="P770" s="69"/>
      <c r="Q770" s="69"/>
      <c r="R770" s="61"/>
      <c r="S770" s="42"/>
      <c r="T770" s="43"/>
      <c r="U770" s="42"/>
      <c r="V770" s="2"/>
    </row>
    <row r="771" spans="3:39" x14ac:dyDescent="0.15">
      <c r="D771" s="96"/>
      <c r="E771" s="96"/>
      <c r="F771" s="82"/>
      <c r="G771" s="82"/>
      <c r="H771" s="82"/>
      <c r="I771" s="82"/>
      <c r="J771" s="69"/>
      <c r="K771" s="69"/>
      <c r="L771" s="69"/>
      <c r="M771" s="69"/>
      <c r="N771" s="69"/>
      <c r="O771" s="69"/>
      <c r="P771" s="69"/>
      <c r="Q771" s="69"/>
      <c r="R771" s="61"/>
      <c r="S771" s="42"/>
      <c r="T771" s="43"/>
      <c r="U771" s="42"/>
      <c r="V771" s="2"/>
    </row>
    <row r="772" spans="3:39" x14ac:dyDescent="0.15">
      <c r="D772" s="96"/>
      <c r="E772" s="96"/>
      <c r="F772" s="82"/>
      <c r="G772" s="82"/>
      <c r="H772" s="82"/>
      <c r="I772" s="82"/>
      <c r="J772" s="69"/>
      <c r="K772" s="69"/>
      <c r="L772" s="69"/>
      <c r="M772" s="69"/>
      <c r="N772" s="69"/>
      <c r="O772" s="69"/>
      <c r="P772" s="69"/>
      <c r="Q772" s="69"/>
      <c r="R772" s="61"/>
      <c r="S772" s="42"/>
      <c r="T772" s="43"/>
      <c r="U772" s="42"/>
      <c r="V772" s="2"/>
    </row>
    <row r="773" spans="3:39" x14ac:dyDescent="0.15">
      <c r="D773" s="96"/>
      <c r="E773" s="96"/>
      <c r="F773" s="82"/>
      <c r="G773" s="82"/>
      <c r="H773" s="82"/>
      <c r="I773" s="82"/>
      <c r="J773" s="69"/>
      <c r="K773" s="69"/>
      <c r="L773" s="69"/>
      <c r="M773" s="69"/>
      <c r="N773" s="69"/>
      <c r="O773" s="69"/>
      <c r="P773" s="69"/>
      <c r="Q773" s="69"/>
      <c r="R773" s="61"/>
      <c r="S773" s="42"/>
      <c r="T773" s="43"/>
      <c r="U773" s="42"/>
      <c r="V773" s="2"/>
    </row>
    <row r="774" spans="3:39" ht="14.25" thickBot="1" x14ac:dyDescent="0.2">
      <c r="C774" s="2" t="s">
        <v>350</v>
      </c>
      <c r="D774" s="96"/>
      <c r="E774" s="96"/>
      <c r="F774" s="82"/>
      <c r="G774" s="82"/>
      <c r="H774" s="82"/>
      <c r="I774" s="82"/>
      <c r="J774" s="69"/>
      <c r="K774" s="69"/>
      <c r="L774" s="69"/>
      <c r="M774" s="69"/>
      <c r="N774" s="69"/>
      <c r="O774" s="69"/>
      <c r="P774" s="69"/>
      <c r="Q774" s="69"/>
      <c r="R774" s="61"/>
      <c r="S774" s="42"/>
      <c r="T774" s="43"/>
      <c r="U774" s="42"/>
      <c r="V774" s="2"/>
    </row>
    <row r="775" spans="3:39" ht="12.75" customHeight="1" x14ac:dyDescent="0.15">
      <c r="D775" s="83"/>
      <c r="E775" s="84"/>
      <c r="F775" s="84"/>
      <c r="G775" s="100"/>
      <c r="H775" s="435" t="s">
        <v>248</v>
      </c>
      <c r="I775" s="436"/>
      <c r="J775" s="436"/>
      <c r="K775" s="437"/>
      <c r="L775" s="339" t="s">
        <v>10</v>
      </c>
      <c r="M775" s="421"/>
      <c r="N775" s="421"/>
      <c r="O775" s="422"/>
      <c r="P775" s="12"/>
      <c r="S775" s="42"/>
      <c r="T775" s="43"/>
      <c r="AK775" s="7"/>
      <c r="AM775" s="1"/>
    </row>
    <row r="776" spans="3:39" ht="12.75" customHeight="1" x14ac:dyDescent="0.15">
      <c r="D776" s="85"/>
      <c r="E776" s="86"/>
      <c r="F776" s="86"/>
      <c r="G776" s="126"/>
      <c r="H776" s="14"/>
      <c r="I776" s="15" t="s">
        <v>12</v>
      </c>
      <c r="J776" s="15" t="s">
        <v>13</v>
      </c>
      <c r="K776" s="48" t="s">
        <v>14</v>
      </c>
      <c r="L776" s="18"/>
      <c r="M776" s="15" t="s">
        <v>12</v>
      </c>
      <c r="N776" s="15" t="s">
        <v>13</v>
      </c>
      <c r="O776" s="15" t="s">
        <v>14</v>
      </c>
      <c r="P776" s="19"/>
      <c r="S776" s="42"/>
      <c r="T776" s="43"/>
      <c r="AK776" s="7"/>
      <c r="AM776" s="1"/>
    </row>
    <row r="777" spans="3:39" ht="12.75" customHeight="1" x14ac:dyDescent="0.15">
      <c r="D777" s="325" t="s">
        <v>317</v>
      </c>
      <c r="E777" s="326"/>
      <c r="F777" s="326"/>
      <c r="G777" s="327"/>
      <c r="H777" s="27">
        <f>I777+J777+K777</f>
        <v>272</v>
      </c>
      <c r="I777" s="28">
        <v>25</v>
      </c>
      <c r="J777" s="28">
        <v>68</v>
      </c>
      <c r="K777" s="29">
        <v>179</v>
      </c>
      <c r="L777" s="30">
        <f>M777+N777+O777</f>
        <v>202</v>
      </c>
      <c r="M777" s="28">
        <v>17</v>
      </c>
      <c r="N777" s="28">
        <v>64</v>
      </c>
      <c r="O777" s="28">
        <v>121</v>
      </c>
      <c r="S777" s="42"/>
      <c r="T777" s="43"/>
      <c r="AK777" s="7"/>
      <c r="AM777" s="1"/>
    </row>
    <row r="778" spans="3:39" ht="12.75" customHeight="1" x14ac:dyDescent="0.15">
      <c r="D778" s="328"/>
      <c r="E778" s="329"/>
      <c r="F778" s="329"/>
      <c r="G778" s="330"/>
      <c r="H778" s="49">
        <f>ROUND(H777/(H$777+H$779+H$781+H$783+H$785+H$787+H$789+H$791+H$793),3)</f>
        <v>0.28899999999999998</v>
      </c>
      <c r="I778" s="50">
        <f t="shared" ref="I778:K778" si="581">ROUND(I777/(I$777+I$779+I$781+I$783+I$785+I$787+I$789+I$791+I$793),3)</f>
        <v>0.22900000000000001</v>
      </c>
      <c r="J778" s="50">
        <f t="shared" si="581"/>
        <v>0.253</v>
      </c>
      <c r="K778" s="51">
        <f t="shared" si="581"/>
        <v>0.31900000000000001</v>
      </c>
      <c r="L778" s="52">
        <f>ROUND(L777/(L$777+L$781+L$783+L$785+L$787+L$789+L$791+L$795),3)</f>
        <v>0.25700000000000001</v>
      </c>
      <c r="M778" s="50">
        <f>ROUND(M777/(M$777+M$781+M$783+M$785+M$787+M$789+M$791+M$795),3)-0.001</f>
        <v>0.25700000000000001</v>
      </c>
      <c r="N778" s="50">
        <f>ROUND(N777/(N$777+N$781+N$783+N$785+N$787+N$789+N$791+N$795),3)</f>
        <v>0.25</v>
      </c>
      <c r="O778" s="50">
        <f t="shared" ref="O778" si="582">ROUND(O777/(O$777+O$781+O$783+O$785+O$787+O$789+O$791+O$795),3)</f>
        <v>0.26</v>
      </c>
      <c r="P778" s="47"/>
      <c r="S778" s="42"/>
      <c r="T778" s="43"/>
      <c r="AK778" s="7"/>
      <c r="AM778" s="1"/>
    </row>
    <row r="779" spans="3:39" ht="12.75" customHeight="1" x14ac:dyDescent="0.15">
      <c r="D779" s="325" t="s">
        <v>318</v>
      </c>
      <c r="E779" s="326"/>
      <c r="F779" s="326"/>
      <c r="G779" s="327"/>
      <c r="H779" s="27">
        <f>I779+J779+K779</f>
        <v>227</v>
      </c>
      <c r="I779" s="28">
        <v>25</v>
      </c>
      <c r="J779" s="28">
        <v>59</v>
      </c>
      <c r="K779" s="29">
        <v>143</v>
      </c>
      <c r="L779" s="433" t="s">
        <v>7</v>
      </c>
      <c r="M779" s="423" t="s">
        <v>7</v>
      </c>
      <c r="N779" s="423" t="s">
        <v>7</v>
      </c>
      <c r="O779" s="423" t="s">
        <v>7</v>
      </c>
      <c r="AK779" s="7"/>
      <c r="AM779" s="1"/>
    </row>
    <row r="780" spans="3:39" ht="12.75" customHeight="1" x14ac:dyDescent="0.15">
      <c r="D780" s="328"/>
      <c r="E780" s="329"/>
      <c r="F780" s="329"/>
      <c r="G780" s="330"/>
      <c r="H780" s="49">
        <f>ROUND(H779/(H$777+H$779+H$781+H$783+H$785+H$787+H$789+H$791+H$793),3)</f>
        <v>0.24099999999999999</v>
      </c>
      <c r="I780" s="50">
        <f t="shared" ref="I780" si="583">ROUND(I779/(I$777+I$779+I$781+I$783+I$785+I$787+I$789+I$791+I$793),3)</f>
        <v>0.22900000000000001</v>
      </c>
      <c r="J780" s="50">
        <f t="shared" ref="J780" si="584">ROUND(J779/(J$777+J$779+J$781+J$783+J$785+J$787+J$789+J$791+J$793),3)</f>
        <v>0.219</v>
      </c>
      <c r="K780" s="51">
        <f t="shared" ref="K780" si="585">ROUND(K779/(K$777+K$779+K$781+K$783+K$785+K$787+K$789+K$791+K$793),3)</f>
        <v>0.254</v>
      </c>
      <c r="L780" s="434"/>
      <c r="M780" s="424"/>
      <c r="N780" s="424"/>
      <c r="O780" s="424"/>
      <c r="P780" s="47"/>
      <c r="AK780" s="7"/>
      <c r="AM780" s="1"/>
    </row>
    <row r="781" spans="3:39" ht="12.75" customHeight="1" x14ac:dyDescent="0.15">
      <c r="D781" s="325" t="s">
        <v>319</v>
      </c>
      <c r="E781" s="326"/>
      <c r="F781" s="326"/>
      <c r="G781" s="327"/>
      <c r="H781" s="27">
        <f>I781+J781+K781</f>
        <v>180</v>
      </c>
      <c r="I781" s="28">
        <v>34</v>
      </c>
      <c r="J781" s="28">
        <v>51</v>
      </c>
      <c r="K781" s="29">
        <v>95</v>
      </c>
      <c r="L781" s="30">
        <f>M781+N781+O781</f>
        <v>219</v>
      </c>
      <c r="M781" s="28">
        <v>28</v>
      </c>
      <c r="N781" s="28">
        <v>62</v>
      </c>
      <c r="O781" s="28">
        <v>129</v>
      </c>
      <c r="AK781" s="7"/>
      <c r="AM781" s="1"/>
    </row>
    <row r="782" spans="3:39" ht="12.75" customHeight="1" x14ac:dyDescent="0.15">
      <c r="D782" s="328"/>
      <c r="E782" s="329"/>
      <c r="F782" s="329"/>
      <c r="G782" s="330"/>
      <c r="H782" s="49">
        <f>ROUND(H781/(H$777+H$779+H$781+H$783+H$785+H$787+H$789+H$791+H$793),3)+0.001</f>
        <v>0.192</v>
      </c>
      <c r="I782" s="50">
        <f t="shared" ref="I782" si="586">ROUND(I781/(I$777+I$779+I$781+I$783+I$785+I$787+I$789+I$791+I$793),3)</f>
        <v>0.312</v>
      </c>
      <c r="J782" s="50">
        <f t="shared" ref="J782" si="587">ROUND(J781/(J$777+J$779+J$781+J$783+J$785+J$787+J$789+J$791+J$793),3)</f>
        <v>0.19</v>
      </c>
      <c r="K782" s="51">
        <f t="shared" ref="K782" si="588">ROUND(K781/(K$777+K$779+K$781+K$783+K$785+K$787+K$789+K$791+K$793),3)</f>
        <v>0.16900000000000001</v>
      </c>
      <c r="L782" s="52">
        <f>ROUND(L781/(L$777+L$781+L$783+L$785+L$787+L$789+L$791+L$795),3)</f>
        <v>0.27800000000000002</v>
      </c>
      <c r="M782" s="50">
        <f>ROUND(M781/(M$777+M$781+M$783+M$785+M$787+M$789+M$791+M$795),3)</f>
        <v>0.42399999999999999</v>
      </c>
      <c r="N782" s="50">
        <f>ROUND(N781/(N$777+N$781+N$783+N$785+N$787+N$789+N$791+N$795),3)</f>
        <v>0.24199999999999999</v>
      </c>
      <c r="O782" s="50">
        <f t="shared" ref="O782" si="589">ROUND(O781/(O$777+O$781+O$783+O$785+O$787+O$789+O$791+O$795),3)</f>
        <v>0.27700000000000002</v>
      </c>
      <c r="P782" s="47"/>
      <c r="AK782" s="7"/>
      <c r="AM782" s="1"/>
    </row>
    <row r="783" spans="3:39" ht="12.75" customHeight="1" x14ac:dyDescent="0.15">
      <c r="D783" s="325" t="s">
        <v>320</v>
      </c>
      <c r="E783" s="326"/>
      <c r="F783" s="326"/>
      <c r="G783" s="327"/>
      <c r="H783" s="27">
        <f>I783+J783+K783</f>
        <v>92</v>
      </c>
      <c r="I783" s="28">
        <v>12</v>
      </c>
      <c r="J783" s="28">
        <v>18</v>
      </c>
      <c r="K783" s="29">
        <v>62</v>
      </c>
      <c r="L783" s="30">
        <f>M783+N783+O783</f>
        <v>38</v>
      </c>
      <c r="M783" s="28">
        <v>4</v>
      </c>
      <c r="N783" s="28">
        <v>7</v>
      </c>
      <c r="O783" s="28">
        <v>27</v>
      </c>
      <c r="AK783" s="7"/>
      <c r="AM783" s="1"/>
    </row>
    <row r="784" spans="3:39" ht="12.75" customHeight="1" x14ac:dyDescent="0.15">
      <c r="D784" s="328"/>
      <c r="E784" s="329"/>
      <c r="F784" s="329"/>
      <c r="G784" s="330"/>
      <c r="H784" s="49">
        <f>ROUND(H783/(H$777+H$779+H$781+H$783+H$785+H$787+H$789+H$791+H$793),3)</f>
        <v>9.8000000000000004E-2</v>
      </c>
      <c r="I784" s="50">
        <f t="shared" ref="I784" si="590">ROUND(I783/(I$777+I$779+I$781+I$783+I$785+I$787+I$789+I$791+I$793),3)</f>
        <v>0.11</v>
      </c>
      <c r="J784" s="50">
        <f t="shared" ref="J784" si="591">ROUND(J783/(J$777+J$779+J$781+J$783+J$785+J$787+J$789+J$791+J$793),3)</f>
        <v>6.7000000000000004E-2</v>
      </c>
      <c r="K784" s="51">
        <f t="shared" ref="K784" si="592">ROUND(K783/(K$777+K$779+K$781+K$783+K$785+K$787+K$789+K$791+K$793),3)</f>
        <v>0.11</v>
      </c>
      <c r="L784" s="52">
        <f>ROUND(L783/(L$777+L$781+L$783+L$785+L$787+L$789+L$791+L$795),3)</f>
        <v>4.8000000000000001E-2</v>
      </c>
      <c r="M784" s="50">
        <f>ROUND(M783/(M$777+M$781+M$783+M$785+M$787+M$789+M$791+M$795),3)</f>
        <v>6.0999999999999999E-2</v>
      </c>
      <c r="N784" s="50">
        <f>ROUND(N783/(N$777+N$781+N$783+N$785+N$787+N$789+N$791+N$795),3)</f>
        <v>2.7E-2</v>
      </c>
      <c r="O784" s="50">
        <f t="shared" ref="O784" si="593">ROUND(O783/(O$777+O$781+O$783+O$785+O$787+O$789+O$791+O$795),3)</f>
        <v>5.8000000000000003E-2</v>
      </c>
      <c r="P784" s="47"/>
      <c r="AK784" s="7"/>
      <c r="AM784" s="1"/>
    </row>
    <row r="785" spans="4:39" ht="12.75" customHeight="1" x14ac:dyDescent="0.15">
      <c r="D785" s="325" t="s">
        <v>322</v>
      </c>
      <c r="E785" s="326"/>
      <c r="F785" s="326"/>
      <c r="G785" s="327"/>
      <c r="H785" s="27">
        <f>I785+J785+K785</f>
        <v>72</v>
      </c>
      <c r="I785" s="28">
        <v>2</v>
      </c>
      <c r="J785" s="28">
        <v>37</v>
      </c>
      <c r="K785" s="29">
        <v>33</v>
      </c>
      <c r="L785" s="30">
        <f>M785+N785+O785</f>
        <v>96</v>
      </c>
      <c r="M785" s="28">
        <v>2</v>
      </c>
      <c r="N785" s="28">
        <v>43</v>
      </c>
      <c r="O785" s="28">
        <v>51</v>
      </c>
      <c r="AK785" s="7"/>
      <c r="AM785" s="1"/>
    </row>
    <row r="786" spans="4:39" ht="12.75" customHeight="1" x14ac:dyDescent="0.15">
      <c r="D786" s="328"/>
      <c r="E786" s="329"/>
      <c r="F786" s="329"/>
      <c r="G786" s="330"/>
      <c r="H786" s="49">
        <f>ROUND(H785/(H$777+H$779+H$781+H$783+H$785+H$787+H$789+H$791+H$793),3)</f>
        <v>7.6999999999999999E-2</v>
      </c>
      <c r="I786" s="50">
        <f t="shared" ref="I786" si="594">ROUND(I785/(I$777+I$779+I$781+I$783+I$785+I$787+I$789+I$791+I$793),3)</f>
        <v>1.7999999999999999E-2</v>
      </c>
      <c r="J786" s="50">
        <f t="shared" ref="J786" si="595">ROUND(J785/(J$777+J$779+J$781+J$783+J$785+J$787+J$789+J$791+J$793),3)</f>
        <v>0.13800000000000001</v>
      </c>
      <c r="K786" s="51">
        <f t="shared" ref="K786" si="596">ROUND(K785/(K$777+K$779+K$781+K$783+K$785+K$787+K$789+K$791+K$793),3)</f>
        <v>5.8999999999999997E-2</v>
      </c>
      <c r="L786" s="52">
        <f>ROUND(L785/(L$777+L$781+L$783+L$785+L$787+L$789+L$791+L$795),3)</f>
        <v>0.122</v>
      </c>
      <c r="M786" s="50">
        <f>ROUND(M785/(M$777+M$781+M$783+M$785+M$787+M$789+M$791+M$795),3)</f>
        <v>0.03</v>
      </c>
      <c r="N786" s="50">
        <f>ROUND(N785/(N$777+N$781+N$783+N$785+N$787+N$789+N$791+N$795),3)</f>
        <v>0.16800000000000001</v>
      </c>
      <c r="O786" s="50">
        <f>ROUND(O785/(O$777+O$781+O$783+O$785+O$787+O$789+O$791+O$795),3)-0.001</f>
        <v>0.109</v>
      </c>
      <c r="P786" s="47"/>
      <c r="AK786" s="7"/>
      <c r="AM786" s="1"/>
    </row>
    <row r="787" spans="4:39" ht="12.75" customHeight="1" x14ac:dyDescent="0.15">
      <c r="D787" s="325" t="s">
        <v>321</v>
      </c>
      <c r="E787" s="326"/>
      <c r="F787" s="326"/>
      <c r="G787" s="327"/>
      <c r="H787" s="27">
        <f>I787+J787+K787</f>
        <v>32</v>
      </c>
      <c r="I787" s="28">
        <v>4</v>
      </c>
      <c r="J787" s="28">
        <v>17</v>
      </c>
      <c r="K787" s="29">
        <v>11</v>
      </c>
      <c r="L787" s="30">
        <f>M787+N787+O787</f>
        <v>26</v>
      </c>
      <c r="M787" s="28">
        <v>4</v>
      </c>
      <c r="N787" s="28">
        <v>12</v>
      </c>
      <c r="O787" s="28">
        <v>10</v>
      </c>
      <c r="AK787" s="7"/>
      <c r="AM787" s="1"/>
    </row>
    <row r="788" spans="4:39" ht="12.75" customHeight="1" x14ac:dyDescent="0.15">
      <c r="D788" s="328"/>
      <c r="E788" s="329"/>
      <c r="F788" s="329"/>
      <c r="G788" s="330"/>
      <c r="H788" s="49">
        <f>ROUND(H787/(H$777+H$779+H$781+H$783+H$785+H$787+H$789+H$791+H$793),3)</f>
        <v>3.4000000000000002E-2</v>
      </c>
      <c r="I788" s="50">
        <f t="shared" ref="I788" si="597">ROUND(I787/(I$777+I$779+I$781+I$783+I$785+I$787+I$789+I$791+I$793),3)</f>
        <v>3.6999999999999998E-2</v>
      </c>
      <c r="J788" s="50">
        <f t="shared" ref="J788" si="598">ROUND(J787/(J$777+J$779+J$781+J$783+J$785+J$787+J$789+J$791+J$793),3)</f>
        <v>6.3E-2</v>
      </c>
      <c r="K788" s="51">
        <f t="shared" ref="K788" si="599">ROUND(K787/(K$777+K$779+K$781+K$783+K$785+K$787+K$789+K$791+K$793),3)</f>
        <v>0.02</v>
      </c>
      <c r="L788" s="52">
        <f>ROUND(L787/(L$777+L$781+L$783+L$785+L$787+L$789+L$791+L$795),3)</f>
        <v>3.3000000000000002E-2</v>
      </c>
      <c r="M788" s="50">
        <f>ROUND(M787/(M$777+M$781+M$783+M$785+M$787+M$789+M$791+M$795),3)</f>
        <v>6.0999999999999999E-2</v>
      </c>
      <c r="N788" s="50">
        <f>ROUND(N787/(N$777+N$781+N$783+N$785+N$787+N$789+N$791+N$795),3)-0.001</f>
        <v>4.5999999999999999E-2</v>
      </c>
      <c r="O788" s="50">
        <f t="shared" ref="O788" si="600">ROUND(O787/(O$777+O$781+O$783+O$785+O$787+O$789+O$791+O$795),3)</f>
        <v>2.1999999999999999E-2</v>
      </c>
      <c r="P788" s="47"/>
      <c r="AK788" s="7"/>
      <c r="AM788" s="1"/>
    </row>
    <row r="789" spans="4:39" ht="12.75" customHeight="1" x14ac:dyDescent="0.15">
      <c r="D789" s="325" t="s">
        <v>141</v>
      </c>
      <c r="E789" s="326"/>
      <c r="F789" s="326"/>
      <c r="G789" s="327"/>
      <c r="H789" s="27">
        <f>I789+J789+K789</f>
        <v>26</v>
      </c>
      <c r="I789" s="28">
        <v>1</v>
      </c>
      <c r="J789" s="28">
        <v>6</v>
      </c>
      <c r="K789" s="29">
        <v>19</v>
      </c>
      <c r="L789" s="30">
        <f>M789+N789+O789</f>
        <v>15</v>
      </c>
      <c r="M789" s="28">
        <v>1</v>
      </c>
      <c r="N789" s="28">
        <v>4</v>
      </c>
      <c r="O789" s="28">
        <v>10</v>
      </c>
      <c r="P789" s="47"/>
      <c r="AK789" s="7"/>
      <c r="AM789" s="1"/>
    </row>
    <row r="790" spans="4:39" ht="12.75" customHeight="1" x14ac:dyDescent="0.15">
      <c r="D790" s="328"/>
      <c r="E790" s="329"/>
      <c r="F790" s="329"/>
      <c r="G790" s="330"/>
      <c r="H790" s="49">
        <f>ROUND(H789/(H$777+H$779+H$781+H$783+H$785+H$787+H$789+H$791+H$793),3)</f>
        <v>2.8000000000000001E-2</v>
      </c>
      <c r="I790" s="50">
        <f t="shared" ref="I790" si="601">ROUND(I789/(I$777+I$779+I$781+I$783+I$785+I$787+I$789+I$791+I$793),3)</f>
        <v>8.9999999999999993E-3</v>
      </c>
      <c r="J790" s="50">
        <f t="shared" ref="J790" si="602">ROUND(J789/(J$777+J$779+J$781+J$783+J$785+J$787+J$789+J$791+J$793),3)</f>
        <v>2.1999999999999999E-2</v>
      </c>
      <c r="K790" s="51">
        <f t="shared" ref="K790" si="603">ROUND(K789/(K$777+K$779+K$781+K$783+K$785+K$787+K$789+K$791+K$793),3)</f>
        <v>3.4000000000000002E-2</v>
      </c>
      <c r="L790" s="52">
        <f>ROUND(L789/(L$777+L$781+L$783+L$785+L$787+L$789+L$791+L$795),3)</f>
        <v>1.9E-2</v>
      </c>
      <c r="M790" s="50">
        <f>ROUND(M789/(M$777+M$781+M$783+M$785+M$787+M$789+M$791+M$795),3)</f>
        <v>1.4999999999999999E-2</v>
      </c>
      <c r="N790" s="50">
        <f>ROUND(N789/(N$777+N$781+N$783+N$785+N$787+N$789+N$791+N$795),3)</f>
        <v>1.6E-2</v>
      </c>
      <c r="O790" s="50">
        <f t="shared" ref="O790" si="604">ROUND(O789/(O$777+O$781+O$783+O$785+O$787+O$789+O$791+O$795),3)</f>
        <v>2.1999999999999999E-2</v>
      </c>
      <c r="P790" s="47"/>
      <c r="AK790" s="7"/>
      <c r="AM790" s="1"/>
    </row>
    <row r="791" spans="4:39" ht="12.75" customHeight="1" x14ac:dyDescent="0.15">
      <c r="D791" s="325" t="s">
        <v>307</v>
      </c>
      <c r="E791" s="326"/>
      <c r="F791" s="326"/>
      <c r="G791" s="327"/>
      <c r="H791" s="27">
        <f>I791+J791+K791</f>
        <v>22</v>
      </c>
      <c r="I791" s="28">
        <v>3</v>
      </c>
      <c r="J791" s="28">
        <v>7</v>
      </c>
      <c r="K791" s="29">
        <v>12</v>
      </c>
      <c r="L791" s="30">
        <f>M791+N791+O791</f>
        <v>47</v>
      </c>
      <c r="M791" s="28">
        <v>5</v>
      </c>
      <c r="N791" s="28">
        <v>16</v>
      </c>
      <c r="O791" s="28">
        <v>26</v>
      </c>
      <c r="P791" s="47"/>
      <c r="AK791" s="7"/>
      <c r="AM791" s="1"/>
    </row>
    <row r="792" spans="4:39" ht="12.75" customHeight="1" x14ac:dyDescent="0.15">
      <c r="D792" s="328"/>
      <c r="E792" s="329"/>
      <c r="F792" s="329"/>
      <c r="G792" s="330"/>
      <c r="H792" s="49">
        <f>ROUND(H791/(H$777+H$779+H$781+H$783+H$785+H$787+H$789+H$791+H$793),3)</f>
        <v>2.3E-2</v>
      </c>
      <c r="I792" s="50">
        <f t="shared" ref="I792" si="605">ROUND(I791/(I$777+I$779+I$781+I$783+I$785+I$787+I$789+I$791+I$793),3)</f>
        <v>2.8000000000000001E-2</v>
      </c>
      <c r="J792" s="50">
        <f t="shared" ref="J792" si="606">ROUND(J791/(J$777+J$779+J$781+J$783+J$785+J$787+J$789+J$791+J$793),3)</f>
        <v>2.5999999999999999E-2</v>
      </c>
      <c r="K792" s="51">
        <f t="shared" ref="K792" si="607">ROUND(K791/(K$777+K$779+K$781+K$783+K$785+K$787+K$789+K$791+K$793),3)</f>
        <v>2.1000000000000001E-2</v>
      </c>
      <c r="L792" s="52">
        <f>ROUND(L791/(L$777+L$781+L$783+L$785+L$787+L$789+L$791+L$795),3)</f>
        <v>0.06</v>
      </c>
      <c r="M792" s="50">
        <f>ROUND(M791/(M$777+M$781+M$783+M$785+M$787+M$789+M$791+M$795),3)</f>
        <v>7.5999999999999998E-2</v>
      </c>
      <c r="N792" s="50">
        <f>ROUND(N791/(N$777+N$781+N$783+N$785+N$787+N$789+N$791+N$795),3)</f>
        <v>6.3E-2</v>
      </c>
      <c r="O792" s="50">
        <f t="shared" ref="O792" si="608">ROUND(O791/(O$777+O$781+O$783+O$785+O$787+O$789+O$791+O$795),3)</f>
        <v>5.6000000000000001E-2</v>
      </c>
      <c r="P792" s="47"/>
      <c r="AK792" s="7"/>
      <c r="AM792" s="1"/>
    </row>
    <row r="793" spans="4:39" ht="12.75" customHeight="1" x14ac:dyDescent="0.15">
      <c r="D793" s="325" t="s">
        <v>277</v>
      </c>
      <c r="E793" s="326"/>
      <c r="F793" s="326"/>
      <c r="G793" s="327"/>
      <c r="H793" s="27">
        <f>I793+J793+K793</f>
        <v>17</v>
      </c>
      <c r="I793" s="28">
        <v>3</v>
      </c>
      <c r="J793" s="28">
        <v>6</v>
      </c>
      <c r="K793" s="29">
        <v>8</v>
      </c>
      <c r="L793" s="433" t="s">
        <v>7</v>
      </c>
      <c r="M793" s="423" t="s">
        <v>7</v>
      </c>
      <c r="N793" s="423" t="s">
        <v>7</v>
      </c>
      <c r="O793" s="423" t="s">
        <v>7</v>
      </c>
      <c r="P793" s="47"/>
      <c r="AK793" s="7"/>
      <c r="AM793" s="1"/>
    </row>
    <row r="794" spans="4:39" ht="12.75" customHeight="1" x14ac:dyDescent="0.15">
      <c r="D794" s="328"/>
      <c r="E794" s="329"/>
      <c r="F794" s="329"/>
      <c r="G794" s="330"/>
      <c r="H794" s="49">
        <f>ROUND(H793/(H$777+H$779+H$781+H$783+H$785+H$787+H$789+H$791+H$793),3)</f>
        <v>1.7999999999999999E-2</v>
      </c>
      <c r="I794" s="50">
        <f t="shared" ref="I794" si="609">ROUND(I793/(I$777+I$779+I$781+I$783+I$785+I$787+I$789+I$791+I$793),3)</f>
        <v>2.8000000000000001E-2</v>
      </c>
      <c r="J794" s="50">
        <f t="shared" ref="J794" si="610">ROUND(J793/(J$777+J$779+J$781+J$783+J$785+J$787+J$789+J$791+J$793),3)</f>
        <v>2.1999999999999999E-2</v>
      </c>
      <c r="K794" s="51">
        <f t="shared" ref="K794" si="611">ROUND(K793/(K$777+K$779+K$781+K$783+K$785+K$787+K$789+K$791+K$793),3)</f>
        <v>1.4E-2</v>
      </c>
      <c r="L794" s="434"/>
      <c r="M794" s="424"/>
      <c r="N794" s="424"/>
      <c r="O794" s="424"/>
      <c r="P794" s="47"/>
      <c r="AK794" s="7"/>
      <c r="AM794" s="1"/>
    </row>
    <row r="795" spans="4:39" ht="12.75" customHeight="1" x14ac:dyDescent="0.15">
      <c r="D795" s="325" t="s">
        <v>314</v>
      </c>
      <c r="E795" s="326"/>
      <c r="F795" s="326"/>
      <c r="G795" s="327"/>
      <c r="H795" s="319" t="s">
        <v>7</v>
      </c>
      <c r="I795" s="321" t="s">
        <v>7</v>
      </c>
      <c r="J795" s="321" t="s">
        <v>7</v>
      </c>
      <c r="K795" s="317" t="s">
        <v>7</v>
      </c>
      <c r="L795" s="30">
        <f>M795+N795+O795</f>
        <v>144</v>
      </c>
      <c r="M795" s="28">
        <v>5</v>
      </c>
      <c r="N795" s="28">
        <v>48</v>
      </c>
      <c r="O795" s="28">
        <v>91</v>
      </c>
      <c r="AK795" s="7"/>
      <c r="AM795" s="1"/>
    </row>
    <row r="796" spans="4:39" ht="12.75" customHeight="1" x14ac:dyDescent="0.15">
      <c r="D796" s="328"/>
      <c r="E796" s="329"/>
      <c r="F796" s="329"/>
      <c r="G796" s="330"/>
      <c r="H796" s="320"/>
      <c r="I796" s="322"/>
      <c r="J796" s="322"/>
      <c r="K796" s="318"/>
      <c r="L796" s="52">
        <f>ROUND(L795/(L$777+L$781+L$783+L$785+L$787+L$789+L$791+L$795),3)</f>
        <v>0.183</v>
      </c>
      <c r="M796" s="50">
        <f>ROUND(M795/(M$777+M$781+M$783+M$785+M$787+M$789+M$791+M$795),3)</f>
        <v>7.5999999999999998E-2</v>
      </c>
      <c r="N796" s="50">
        <f>ROUND(N795/(N$777+N$781+N$783+N$785+N$787+N$789+N$791+N$795),3)</f>
        <v>0.188</v>
      </c>
      <c r="O796" s="50">
        <f t="shared" ref="O796" si="612">ROUND(O795/(O$777+O$781+O$783+O$785+O$787+O$789+O$791+O$795),3)</f>
        <v>0.19600000000000001</v>
      </c>
      <c r="P796" s="47"/>
      <c r="AK796" s="7"/>
      <c r="AM796" s="1"/>
    </row>
    <row r="797" spans="4:39" ht="12.75" customHeight="1" x14ac:dyDescent="0.15">
      <c r="D797" s="335" t="s">
        <v>21</v>
      </c>
      <c r="E797" s="339"/>
      <c r="F797" s="339"/>
      <c r="G797" s="336"/>
      <c r="H797" s="27">
        <f>H777+H779+H781+H783+H785+H787+H789+H791+H793</f>
        <v>940</v>
      </c>
      <c r="I797" s="28">
        <f t="shared" ref="I797:K797" si="613">I777+I779+I781+I783+I785+I787+I789+I791+I793</f>
        <v>109</v>
      </c>
      <c r="J797" s="28">
        <f t="shared" si="613"/>
        <v>269</v>
      </c>
      <c r="K797" s="29">
        <f t="shared" si="613"/>
        <v>562</v>
      </c>
      <c r="L797" s="30">
        <f>L777+L781+L783+L785+L787+L789+L791+L795</f>
        <v>787</v>
      </c>
      <c r="M797" s="28">
        <f>M777+M781+M783+M785+M787+M789+M791+M795</f>
        <v>66</v>
      </c>
      <c r="N797" s="28">
        <f>N777+N781+N783+N785+N787+N789+N791+N795</f>
        <v>256</v>
      </c>
      <c r="O797" s="28">
        <f t="shared" ref="O797" si="614">O777+O781+O783+O785+O787+O789+O791+O795</f>
        <v>465</v>
      </c>
      <c r="AK797" s="7"/>
      <c r="AM797" s="1"/>
    </row>
    <row r="798" spans="4:39" ht="12.75" customHeight="1" thickBot="1" x14ac:dyDescent="0.2">
      <c r="D798" s="337"/>
      <c r="E798" s="340"/>
      <c r="F798" s="340"/>
      <c r="G798" s="338"/>
      <c r="H798" s="57">
        <f>H778+H780+H782+H784+H786+H788+H790+H792+H794</f>
        <v>1</v>
      </c>
      <c r="I798" s="58">
        <f t="shared" ref="I798:K798" si="615">I778+I780+I782+I784+I786+I788+I790+I792+I794</f>
        <v>1</v>
      </c>
      <c r="J798" s="58">
        <f t="shared" si="615"/>
        <v>1</v>
      </c>
      <c r="K798" s="59">
        <f t="shared" si="615"/>
        <v>1</v>
      </c>
      <c r="L798" s="52">
        <f>L778+L782+L784+L786+L788+L790+L792+L796</f>
        <v>1.0000000000000002</v>
      </c>
      <c r="M798" s="50">
        <f>M778+M782+M784+M786+M788+M790+M792+M794+M796</f>
        <v>0.99999999999999989</v>
      </c>
      <c r="N798" s="50">
        <f>N778+N782+N784+N786+N788+N790+N792+N794+N796</f>
        <v>1</v>
      </c>
      <c r="O798" s="50">
        <f t="shared" ref="O798" si="616">O778+O782+O784+O786+O788+O790+O792+O794+O796</f>
        <v>1.0000000000000002</v>
      </c>
      <c r="P798" s="61"/>
      <c r="Q798" s="42"/>
      <c r="AK798" s="7"/>
      <c r="AM798" s="1"/>
    </row>
    <row r="799" spans="4:39" x14ac:dyDescent="0.15">
      <c r="D799" s="96"/>
      <c r="E799" s="96"/>
      <c r="F799" s="82"/>
      <c r="G799" s="82"/>
      <c r="H799" s="82"/>
      <c r="I799" s="82"/>
      <c r="J799" s="69"/>
      <c r="K799" s="69"/>
      <c r="L799" s="69"/>
      <c r="M799" s="69"/>
      <c r="N799" s="69"/>
      <c r="O799" s="69"/>
      <c r="P799" s="69"/>
      <c r="Q799" s="69"/>
      <c r="R799" s="61"/>
      <c r="U799" s="42"/>
      <c r="V799" s="2"/>
    </row>
    <row r="800" spans="4:39" x14ac:dyDescent="0.15">
      <c r="D800" s="96"/>
      <c r="E800" s="96"/>
      <c r="F800" s="82"/>
      <c r="G800" s="82"/>
      <c r="H800" s="82"/>
      <c r="I800" s="82"/>
      <c r="J800" s="69"/>
      <c r="K800" s="69"/>
      <c r="L800" s="69"/>
      <c r="M800" s="69"/>
      <c r="N800" s="69"/>
      <c r="O800" s="69"/>
      <c r="P800" s="69"/>
      <c r="Q800" s="69"/>
      <c r="R800" s="61"/>
      <c r="U800" s="42"/>
      <c r="V800" s="2"/>
    </row>
    <row r="801" spans="4:22" x14ac:dyDescent="0.15">
      <c r="D801" s="96"/>
      <c r="E801" s="96"/>
      <c r="F801" s="82"/>
      <c r="G801" s="82"/>
      <c r="H801" s="82"/>
      <c r="I801" s="82"/>
      <c r="J801" s="69"/>
      <c r="K801" s="69"/>
      <c r="L801" s="69"/>
      <c r="M801" s="69"/>
      <c r="N801" s="69"/>
      <c r="O801" s="69"/>
      <c r="P801" s="69"/>
      <c r="Q801" s="69"/>
      <c r="R801" s="61"/>
      <c r="U801" s="42"/>
      <c r="V801" s="2"/>
    </row>
    <row r="802" spans="4:22" x14ac:dyDescent="0.15">
      <c r="D802" s="96"/>
      <c r="E802" s="96"/>
      <c r="F802" s="82"/>
      <c r="G802" s="82"/>
      <c r="H802" s="82"/>
      <c r="I802" s="82"/>
      <c r="J802" s="69"/>
      <c r="K802" s="69"/>
      <c r="L802" s="69"/>
      <c r="M802" s="69"/>
      <c r="N802" s="69"/>
      <c r="O802" s="69"/>
      <c r="P802" s="69"/>
      <c r="Q802" s="69"/>
      <c r="R802" s="61"/>
      <c r="S802" s="1" t="s">
        <v>317</v>
      </c>
      <c r="T802" s="6">
        <v>289</v>
      </c>
      <c r="U802" s="42"/>
      <c r="V802" s="2"/>
    </row>
    <row r="803" spans="4:22" x14ac:dyDescent="0.15">
      <c r="D803" s="96"/>
      <c r="E803" s="96"/>
      <c r="F803" s="82"/>
      <c r="G803" s="82"/>
      <c r="H803" s="82"/>
      <c r="I803" s="82"/>
      <c r="J803" s="69"/>
      <c r="K803" s="69"/>
      <c r="L803" s="69"/>
      <c r="M803" s="69"/>
      <c r="N803" s="69"/>
      <c r="O803" s="69"/>
      <c r="P803" s="69"/>
      <c r="Q803" s="69"/>
      <c r="R803" s="61"/>
      <c r="S803" s="131" t="s">
        <v>437</v>
      </c>
      <c r="T803" s="43">
        <v>241</v>
      </c>
      <c r="U803" s="42"/>
      <c r="V803" s="2"/>
    </row>
    <row r="804" spans="4:22" x14ac:dyDescent="0.15">
      <c r="D804" s="96"/>
      <c r="E804" s="96"/>
      <c r="F804" s="82"/>
      <c r="G804" s="82"/>
      <c r="H804" s="82"/>
      <c r="I804" s="82"/>
      <c r="J804" s="69"/>
      <c r="K804" s="69"/>
      <c r="L804" s="69"/>
      <c r="M804" s="69"/>
      <c r="N804" s="69"/>
      <c r="O804" s="69"/>
      <c r="P804" s="69"/>
      <c r="Q804" s="69"/>
      <c r="R804" s="61"/>
      <c r="S804" s="131" t="s">
        <v>439</v>
      </c>
      <c r="T804" s="43">
        <v>192</v>
      </c>
      <c r="U804" s="42"/>
      <c r="V804" s="2"/>
    </row>
    <row r="805" spans="4:22" x14ac:dyDescent="0.15">
      <c r="D805" s="96"/>
      <c r="E805" s="96"/>
      <c r="F805" s="82"/>
      <c r="G805" s="82"/>
      <c r="H805" s="82"/>
      <c r="I805" s="82"/>
      <c r="J805" s="69"/>
      <c r="K805" s="69"/>
      <c r="L805" s="69"/>
      <c r="M805" s="69"/>
      <c r="N805" s="69"/>
      <c r="O805" s="69"/>
      <c r="P805" s="69"/>
      <c r="Q805" s="69"/>
      <c r="R805" s="61"/>
      <c r="S805" s="131" t="s">
        <v>438</v>
      </c>
      <c r="T805" s="43">
        <v>98</v>
      </c>
      <c r="U805" s="42"/>
      <c r="V805" s="2"/>
    </row>
    <row r="806" spans="4:22" x14ac:dyDescent="0.15">
      <c r="D806" s="96"/>
      <c r="E806" s="96"/>
      <c r="F806" s="82"/>
      <c r="G806" s="82"/>
      <c r="H806" s="82"/>
      <c r="I806" s="82"/>
      <c r="J806" s="69"/>
      <c r="K806" s="69"/>
      <c r="L806" s="69"/>
      <c r="M806" s="69"/>
      <c r="N806" s="69"/>
      <c r="O806" s="69"/>
      <c r="P806" s="69"/>
      <c r="Q806" s="69"/>
      <c r="R806" s="61"/>
      <c r="S806" s="42" t="s">
        <v>322</v>
      </c>
      <c r="T806" s="43">
        <v>77</v>
      </c>
      <c r="U806" s="42"/>
      <c r="V806" s="2"/>
    </row>
    <row r="807" spans="4:22" x14ac:dyDescent="0.15">
      <c r="D807" s="96"/>
      <c r="E807" s="96"/>
      <c r="F807" s="82"/>
      <c r="G807" s="82"/>
      <c r="H807" s="82"/>
      <c r="I807" s="82"/>
      <c r="J807" s="69"/>
      <c r="K807" s="69"/>
      <c r="L807" s="69"/>
      <c r="M807" s="69"/>
      <c r="N807" s="69"/>
      <c r="O807" s="69"/>
      <c r="P807" s="69"/>
      <c r="Q807" s="69"/>
      <c r="R807" s="61"/>
      <c r="S807" s="42" t="s">
        <v>321</v>
      </c>
      <c r="T807" s="43">
        <v>34</v>
      </c>
      <c r="U807" s="42"/>
      <c r="V807" s="2"/>
    </row>
    <row r="808" spans="4:22" x14ac:dyDescent="0.15">
      <c r="D808" s="96"/>
      <c r="E808" s="96"/>
      <c r="F808" s="82"/>
      <c r="G808" s="82"/>
      <c r="H808" s="82"/>
      <c r="I808" s="82"/>
      <c r="J808" s="69"/>
      <c r="K808" s="69"/>
      <c r="L808" s="69"/>
      <c r="M808" s="69"/>
      <c r="N808" s="69"/>
      <c r="O808" s="69"/>
      <c r="P808" s="69"/>
      <c r="Q808" s="69"/>
      <c r="R808" s="61"/>
      <c r="S808" s="42" t="s">
        <v>141</v>
      </c>
      <c r="T808" s="43">
        <v>28</v>
      </c>
      <c r="U808" s="42"/>
      <c r="V808" s="2"/>
    </row>
    <row r="809" spans="4:22" x14ac:dyDescent="0.15">
      <c r="D809" s="96"/>
      <c r="E809" s="96"/>
      <c r="F809" s="82"/>
      <c r="G809" s="82"/>
      <c r="H809" s="82"/>
      <c r="I809" s="82"/>
      <c r="J809" s="69"/>
      <c r="K809" s="69"/>
      <c r="L809" s="69"/>
      <c r="M809" s="69"/>
      <c r="N809" s="69"/>
      <c r="O809" s="69"/>
      <c r="P809" s="69"/>
      <c r="Q809" s="69"/>
      <c r="R809" s="61"/>
      <c r="S809" s="42" t="s">
        <v>307</v>
      </c>
      <c r="T809" s="43">
        <v>23</v>
      </c>
      <c r="U809" s="42"/>
      <c r="V809" s="2"/>
    </row>
    <row r="810" spans="4:22" x14ac:dyDescent="0.15">
      <c r="D810" s="96"/>
      <c r="E810" s="96"/>
      <c r="F810" s="82"/>
      <c r="G810" s="82"/>
      <c r="H810" s="82"/>
      <c r="I810" s="82"/>
      <c r="J810" s="69"/>
      <c r="K810" s="69"/>
      <c r="L810" s="69"/>
      <c r="M810" s="69"/>
      <c r="N810" s="69"/>
      <c r="O810" s="69"/>
      <c r="P810" s="69"/>
      <c r="Q810" s="69"/>
      <c r="R810" s="61"/>
      <c r="S810" s="42" t="s">
        <v>277</v>
      </c>
      <c r="T810" s="43">
        <v>18</v>
      </c>
      <c r="U810" s="42"/>
      <c r="V810" s="2"/>
    </row>
    <row r="811" spans="4:22" x14ac:dyDescent="0.15">
      <c r="D811" s="96"/>
      <c r="E811" s="96"/>
      <c r="F811" s="82"/>
      <c r="G811" s="82"/>
      <c r="H811" s="82"/>
      <c r="I811" s="82"/>
      <c r="J811" s="69"/>
      <c r="K811" s="69"/>
      <c r="L811" s="69"/>
      <c r="M811" s="69"/>
      <c r="N811" s="69"/>
      <c r="O811" s="69"/>
      <c r="P811" s="69"/>
      <c r="Q811" s="69"/>
      <c r="R811" s="61"/>
      <c r="S811" s="42"/>
      <c r="T811" s="43"/>
      <c r="U811" s="42"/>
      <c r="V811" s="2"/>
    </row>
    <row r="812" spans="4:22" x14ac:dyDescent="0.15">
      <c r="D812" s="96"/>
      <c r="E812" s="96"/>
      <c r="F812" s="82"/>
      <c r="G812" s="82"/>
      <c r="H812" s="82"/>
      <c r="I812" s="82"/>
      <c r="J812" s="69"/>
      <c r="K812" s="69"/>
      <c r="L812" s="69"/>
      <c r="M812" s="69"/>
      <c r="N812" s="69"/>
      <c r="O812" s="69"/>
      <c r="P812" s="69"/>
      <c r="Q812" s="69"/>
      <c r="R812" s="61"/>
      <c r="S812" s="42"/>
      <c r="T812" s="43"/>
      <c r="U812" s="42"/>
      <c r="V812" s="2"/>
    </row>
    <row r="813" spans="4:22" x14ac:dyDescent="0.15">
      <c r="D813" s="96"/>
      <c r="E813" s="96"/>
      <c r="F813" s="82"/>
      <c r="G813" s="82"/>
      <c r="H813" s="82"/>
      <c r="I813" s="82"/>
      <c r="J813" s="69"/>
      <c r="K813" s="69"/>
      <c r="L813" s="69"/>
      <c r="M813" s="69"/>
      <c r="N813" s="69"/>
      <c r="O813" s="69"/>
      <c r="P813" s="69"/>
      <c r="Q813" s="69"/>
      <c r="R813" s="61"/>
      <c r="S813" s="42"/>
      <c r="T813" s="43"/>
      <c r="U813" s="42"/>
      <c r="V813" s="2"/>
    </row>
    <row r="814" spans="4:22" x14ac:dyDescent="0.15">
      <c r="D814" s="96"/>
      <c r="E814" s="96"/>
      <c r="F814" s="82"/>
      <c r="G814" s="82"/>
      <c r="H814" s="82"/>
      <c r="I814" s="82"/>
      <c r="J814" s="69"/>
      <c r="K814" s="69"/>
      <c r="L814" s="69"/>
      <c r="M814" s="69"/>
      <c r="N814" s="69"/>
      <c r="O814" s="69"/>
      <c r="P814" s="69"/>
      <c r="Q814" s="69"/>
      <c r="R814" s="61"/>
      <c r="S814" s="42"/>
      <c r="T814" s="43"/>
      <c r="U814" s="42"/>
      <c r="V814" s="2"/>
    </row>
    <row r="815" spans="4:22" x14ac:dyDescent="0.15">
      <c r="D815" s="96"/>
      <c r="E815" s="96"/>
      <c r="F815" s="82"/>
      <c r="G815" s="82"/>
      <c r="H815" s="82"/>
      <c r="I815" s="82"/>
      <c r="J815" s="69"/>
      <c r="K815" s="69"/>
      <c r="L815" s="69"/>
      <c r="M815" s="69"/>
      <c r="N815" s="69"/>
      <c r="O815" s="69"/>
      <c r="P815" s="69"/>
      <c r="Q815" s="69"/>
      <c r="R815" s="61"/>
      <c r="S815" s="42"/>
      <c r="T815" s="43"/>
      <c r="U815" s="42"/>
      <c r="V815" s="2"/>
    </row>
    <row r="816" spans="4:22" x14ac:dyDescent="0.15">
      <c r="D816" s="96"/>
      <c r="E816" s="96"/>
      <c r="F816" s="82"/>
      <c r="G816" s="82"/>
      <c r="H816" s="82"/>
      <c r="I816" s="82"/>
      <c r="J816" s="69"/>
      <c r="K816" s="69"/>
      <c r="L816" s="69"/>
      <c r="M816" s="69"/>
      <c r="N816" s="69"/>
      <c r="O816" s="69"/>
      <c r="P816" s="69"/>
      <c r="Q816" s="69"/>
      <c r="R816" s="61"/>
      <c r="S816" s="42"/>
      <c r="T816" s="43"/>
      <c r="U816" s="42"/>
      <c r="V816" s="2"/>
    </row>
    <row r="817" spans="2:39" x14ac:dyDescent="0.15">
      <c r="D817" s="96"/>
      <c r="E817" s="96"/>
      <c r="F817" s="82"/>
      <c r="G817" s="82"/>
      <c r="H817" s="82"/>
      <c r="I817" s="82"/>
      <c r="J817" s="69"/>
      <c r="K817" s="69"/>
      <c r="L817" s="69"/>
      <c r="M817" s="69"/>
      <c r="N817" s="69"/>
      <c r="O817" s="69"/>
      <c r="P817" s="69"/>
      <c r="Q817" s="69"/>
      <c r="R817" s="61"/>
      <c r="S817" s="42"/>
      <c r="T817" s="43"/>
      <c r="U817" s="42"/>
      <c r="V817" s="2"/>
    </row>
    <row r="818" spans="2:39" x14ac:dyDescent="0.15">
      <c r="D818" s="96"/>
      <c r="E818" s="96"/>
      <c r="F818" s="82"/>
      <c r="G818" s="82"/>
      <c r="H818" s="82"/>
      <c r="I818" s="82"/>
      <c r="J818" s="69"/>
      <c r="K818" s="69"/>
      <c r="L818" s="69"/>
      <c r="M818" s="69"/>
      <c r="N818" s="69"/>
      <c r="O818" s="69"/>
      <c r="P818" s="69"/>
      <c r="Q818" s="69"/>
      <c r="R818" s="61"/>
      <c r="S818" s="42"/>
      <c r="T818" s="43"/>
      <c r="U818" s="42"/>
      <c r="V818" s="2"/>
    </row>
    <row r="819" spans="2:39" x14ac:dyDescent="0.15">
      <c r="D819" s="96"/>
      <c r="E819" s="96"/>
      <c r="F819" s="82"/>
      <c r="G819" s="82"/>
      <c r="H819" s="82"/>
      <c r="I819" s="82"/>
      <c r="J819" s="69"/>
      <c r="K819" s="69"/>
      <c r="L819" s="69"/>
      <c r="M819" s="69"/>
      <c r="N819" s="69"/>
      <c r="O819" s="69"/>
      <c r="P819" s="69"/>
      <c r="Q819" s="69"/>
      <c r="R819" s="61"/>
      <c r="S819" s="42"/>
      <c r="T819" s="43"/>
      <c r="U819" s="42"/>
      <c r="V819" s="2"/>
    </row>
    <row r="820" spans="2:39" x14ac:dyDescent="0.15">
      <c r="D820" s="96"/>
      <c r="E820" s="96"/>
      <c r="F820" s="82"/>
      <c r="G820" s="82"/>
      <c r="H820" s="82"/>
      <c r="I820" s="82"/>
      <c r="J820" s="69"/>
      <c r="K820" s="69"/>
      <c r="L820" s="69"/>
      <c r="M820" s="69"/>
      <c r="N820" s="69"/>
      <c r="O820" s="69"/>
      <c r="P820" s="69"/>
      <c r="Q820" s="69"/>
      <c r="R820" s="61"/>
      <c r="S820" s="42"/>
      <c r="T820" s="43"/>
      <c r="U820" s="42"/>
      <c r="V820" s="2"/>
    </row>
    <row r="821" spans="2:39" x14ac:dyDescent="0.15">
      <c r="D821" s="96"/>
      <c r="E821" s="96"/>
      <c r="F821" s="82"/>
      <c r="G821" s="82"/>
      <c r="H821" s="82"/>
      <c r="I821" s="82"/>
      <c r="J821" s="69"/>
      <c r="K821" s="69"/>
      <c r="L821" s="69"/>
      <c r="M821" s="69"/>
      <c r="N821" s="69"/>
      <c r="O821" s="69"/>
      <c r="P821" s="69"/>
      <c r="Q821" s="69"/>
      <c r="R821" s="61"/>
      <c r="S821" s="42"/>
      <c r="T821" s="43"/>
      <c r="U821" s="42"/>
      <c r="V821" s="2"/>
    </row>
    <row r="822" spans="2:39" x14ac:dyDescent="0.15">
      <c r="C822" s="2" t="s">
        <v>362</v>
      </c>
      <c r="D822" s="96"/>
      <c r="E822" s="96"/>
      <c r="F822" s="82"/>
      <c r="G822" s="82"/>
      <c r="H822" s="82"/>
      <c r="I822" s="82"/>
      <c r="J822" s="69"/>
      <c r="K822" s="69"/>
      <c r="L822" s="69"/>
      <c r="M822" s="69"/>
      <c r="N822" s="69"/>
      <c r="O822" s="69"/>
      <c r="P822" s="69"/>
      <c r="Q822" s="69"/>
      <c r="R822" s="61"/>
      <c r="S822" s="42"/>
      <c r="T822" s="43"/>
      <c r="U822" s="42"/>
      <c r="V822" s="2"/>
    </row>
    <row r="823" spans="2:39" x14ac:dyDescent="0.15">
      <c r="D823" s="44" t="s">
        <v>363</v>
      </c>
      <c r="E823" s="96"/>
      <c r="F823" s="82"/>
      <c r="G823" s="82"/>
      <c r="H823" s="82"/>
      <c r="I823" s="82"/>
      <c r="J823" s="69"/>
      <c r="K823" s="69"/>
      <c r="L823" s="69"/>
      <c r="M823" s="69"/>
      <c r="N823" s="69"/>
      <c r="O823" s="69"/>
      <c r="P823" s="69"/>
      <c r="Q823" s="69"/>
      <c r="R823" s="61"/>
      <c r="S823" s="42"/>
      <c r="T823" s="43"/>
      <c r="U823" s="42"/>
      <c r="V823" s="2"/>
    </row>
    <row r="824" spans="2:39" x14ac:dyDescent="0.15">
      <c r="D824" s="44" t="s">
        <v>364</v>
      </c>
      <c r="E824" s="96"/>
      <c r="F824" s="82"/>
      <c r="G824" s="82"/>
      <c r="H824" s="82"/>
      <c r="I824" s="82"/>
      <c r="J824" s="69"/>
      <c r="K824" s="69"/>
      <c r="L824" s="69"/>
      <c r="M824" s="69"/>
      <c r="N824" s="69"/>
      <c r="O824" s="69"/>
      <c r="P824" s="69"/>
      <c r="Q824" s="69"/>
      <c r="R824" s="61"/>
      <c r="S824" s="42"/>
      <c r="T824" s="43"/>
      <c r="U824" s="42"/>
      <c r="V824" s="2"/>
    </row>
    <row r="825" spans="2:39" x14ac:dyDescent="0.15">
      <c r="D825" s="44" t="s">
        <v>365</v>
      </c>
      <c r="E825" s="96"/>
      <c r="F825" s="82"/>
      <c r="G825" s="82"/>
      <c r="H825" s="82"/>
      <c r="I825" s="82"/>
      <c r="J825" s="69"/>
      <c r="K825" s="69"/>
      <c r="L825" s="69"/>
      <c r="M825" s="69"/>
      <c r="N825" s="69"/>
      <c r="O825" s="69"/>
      <c r="P825" s="69"/>
      <c r="Q825" s="69"/>
      <c r="R825" s="61"/>
      <c r="S825" s="42"/>
      <c r="T825" s="43"/>
      <c r="U825" s="42"/>
      <c r="V825" s="2"/>
    </row>
    <row r="826" spans="2:39" x14ac:dyDescent="0.15">
      <c r="D826" s="44" t="s">
        <v>457</v>
      </c>
      <c r="E826" s="96"/>
      <c r="F826" s="82"/>
      <c r="G826" s="82"/>
      <c r="H826" s="82"/>
      <c r="I826" s="82"/>
      <c r="J826" s="69"/>
      <c r="K826" s="69"/>
      <c r="L826" s="69"/>
      <c r="M826" s="69"/>
      <c r="N826" s="69"/>
      <c r="O826" s="69"/>
      <c r="P826" s="69"/>
      <c r="Q826" s="69"/>
      <c r="R826" s="61"/>
      <c r="T826" s="43"/>
      <c r="U826" s="42"/>
      <c r="V826" s="2"/>
    </row>
    <row r="827" spans="2:39" x14ac:dyDescent="0.15">
      <c r="D827" s="44" t="s">
        <v>366</v>
      </c>
      <c r="E827" s="96"/>
      <c r="F827" s="82"/>
      <c r="G827" s="82"/>
      <c r="H827" s="82"/>
      <c r="I827" s="82"/>
      <c r="J827" s="69"/>
      <c r="K827" s="69"/>
      <c r="L827" s="69"/>
      <c r="M827" s="69"/>
      <c r="N827" s="69"/>
      <c r="O827" s="69"/>
      <c r="P827" s="69"/>
      <c r="Q827" s="69"/>
      <c r="R827" s="61"/>
      <c r="T827" s="43"/>
      <c r="U827" s="42"/>
      <c r="V827" s="2"/>
    </row>
    <row r="828" spans="2:39" x14ac:dyDescent="0.15">
      <c r="D828" s="96"/>
      <c r="E828" s="96"/>
      <c r="F828" s="82"/>
      <c r="G828" s="82"/>
      <c r="H828" s="82"/>
      <c r="I828" s="82"/>
      <c r="J828" s="69"/>
      <c r="K828" s="69"/>
      <c r="L828" s="69"/>
      <c r="M828" s="69"/>
      <c r="N828" s="69"/>
      <c r="O828" s="69"/>
      <c r="P828" s="69"/>
      <c r="Q828" s="69"/>
      <c r="R828" s="61"/>
      <c r="T828" s="43"/>
      <c r="U828" s="42"/>
      <c r="V828" s="2"/>
    </row>
    <row r="829" spans="2:39" x14ac:dyDescent="0.15">
      <c r="D829" s="96"/>
      <c r="E829" s="96"/>
      <c r="F829" s="82"/>
      <c r="G829" s="82"/>
      <c r="H829" s="82"/>
      <c r="I829" s="82"/>
      <c r="J829" s="69"/>
      <c r="K829" s="69"/>
      <c r="L829" s="69"/>
      <c r="M829" s="69"/>
      <c r="N829" s="69"/>
      <c r="O829" s="69"/>
      <c r="P829" s="69"/>
      <c r="Q829" s="69"/>
      <c r="R829" s="61"/>
      <c r="T829" s="43"/>
      <c r="U829" s="42"/>
      <c r="V829" s="2"/>
    </row>
    <row r="830" spans="2:39" x14ac:dyDescent="0.15">
      <c r="D830" s="96"/>
      <c r="E830" s="96"/>
      <c r="F830" s="82"/>
      <c r="G830" s="82"/>
      <c r="H830" s="82"/>
      <c r="I830" s="82"/>
      <c r="J830" s="69"/>
      <c r="K830" s="69"/>
      <c r="L830" s="69"/>
      <c r="M830" s="69"/>
      <c r="N830" s="69"/>
      <c r="O830" s="69"/>
      <c r="P830" s="69"/>
      <c r="Q830" s="69"/>
      <c r="R830" s="61"/>
      <c r="T830" s="43"/>
      <c r="U830" s="42"/>
      <c r="V830" s="2"/>
    </row>
    <row r="831" spans="2:39" ht="14.25" thickBot="1" x14ac:dyDescent="0.2">
      <c r="B831" s="3" t="s">
        <v>323</v>
      </c>
      <c r="G831" s="11"/>
      <c r="K831" s="5"/>
      <c r="O831" s="5"/>
      <c r="T831" s="43"/>
    </row>
    <row r="832" spans="2:39" x14ac:dyDescent="0.15">
      <c r="D832" s="83"/>
      <c r="E832" s="84"/>
      <c r="F832" s="84"/>
      <c r="G832" s="100"/>
      <c r="H832" s="435" t="s">
        <v>248</v>
      </c>
      <c r="I832" s="436"/>
      <c r="J832" s="436"/>
      <c r="K832" s="437"/>
      <c r="L832" s="339" t="s">
        <v>10</v>
      </c>
      <c r="M832" s="421"/>
      <c r="N832" s="421"/>
      <c r="O832" s="422"/>
      <c r="P832" s="12"/>
      <c r="T832" s="43"/>
      <c r="AK832" s="7"/>
      <c r="AM832" s="1"/>
    </row>
    <row r="833" spans="4:39" x14ac:dyDescent="0.15">
      <c r="D833" s="85"/>
      <c r="E833" s="86"/>
      <c r="F833" s="86"/>
      <c r="G833" s="126"/>
      <c r="H833" s="14"/>
      <c r="I833" s="15" t="s">
        <v>12</v>
      </c>
      <c r="J833" s="15" t="s">
        <v>13</v>
      </c>
      <c r="K833" s="48" t="s">
        <v>14</v>
      </c>
      <c r="L833" s="18"/>
      <c r="M833" s="15" t="s">
        <v>12</v>
      </c>
      <c r="N833" s="15" t="s">
        <v>13</v>
      </c>
      <c r="O833" s="15" t="s">
        <v>14</v>
      </c>
      <c r="P833" s="19"/>
      <c r="T833" s="43"/>
      <c r="AK833" s="7"/>
      <c r="AM833" s="1"/>
    </row>
    <row r="834" spans="4:39" ht="13.5" customHeight="1" x14ac:dyDescent="0.15">
      <c r="D834" s="325" t="s">
        <v>324</v>
      </c>
      <c r="E834" s="326"/>
      <c r="F834" s="326"/>
      <c r="G834" s="327"/>
      <c r="H834" s="27">
        <f>I834+J834+K834</f>
        <v>236</v>
      </c>
      <c r="I834" s="28">
        <v>11</v>
      </c>
      <c r="J834" s="28">
        <v>75</v>
      </c>
      <c r="K834" s="29">
        <v>150</v>
      </c>
      <c r="L834" s="30">
        <f>M834+N834+O834</f>
        <v>254</v>
      </c>
      <c r="M834" s="28">
        <v>18</v>
      </c>
      <c r="N834" s="28">
        <v>82</v>
      </c>
      <c r="O834" s="28">
        <v>154</v>
      </c>
      <c r="T834" s="43"/>
      <c r="AK834" s="7"/>
      <c r="AM834" s="1"/>
    </row>
    <row r="835" spans="4:39" x14ac:dyDescent="0.15">
      <c r="D835" s="328"/>
      <c r="E835" s="329"/>
      <c r="F835" s="329"/>
      <c r="G835" s="330"/>
      <c r="H835" s="49">
        <f>ROUND(H834/(H$834+H$836+H$838+H$840+H$842+H$844+H$846+H$848),3)</f>
        <v>0.27400000000000002</v>
      </c>
      <c r="I835" s="50">
        <f t="shared" ref="I835:K835" si="617">ROUND(I834/(I$834+I$836+I$838+I$840+I$842+I$844+I$846+I$848),3)</f>
        <v>0.12</v>
      </c>
      <c r="J835" s="50">
        <f t="shared" si="617"/>
        <v>0.31</v>
      </c>
      <c r="K835" s="51">
        <f t="shared" si="617"/>
        <v>0.28399999999999997</v>
      </c>
      <c r="L835" s="52">
        <f>ROUND(L834/(L$834+L$836+L$838+L$840+L$844+L$846+L$850),3)-0.001</f>
        <v>0.32200000000000001</v>
      </c>
      <c r="M835" s="52">
        <f t="shared" ref="M835:O835" si="618">ROUND(M834/(M$834+M$836+M$838+M$840+M$844+M$846+M$850),3)</f>
        <v>0.27300000000000002</v>
      </c>
      <c r="N835" s="52">
        <f t="shared" si="618"/>
        <v>0.32</v>
      </c>
      <c r="O835" s="52">
        <f t="shared" si="618"/>
        <v>0.33100000000000002</v>
      </c>
      <c r="P835" s="47"/>
      <c r="AK835" s="7"/>
      <c r="AM835" s="1"/>
    </row>
    <row r="836" spans="4:39" ht="13.5" customHeight="1" x14ac:dyDescent="0.15">
      <c r="D836" s="427" t="s">
        <v>325</v>
      </c>
      <c r="E836" s="428"/>
      <c r="F836" s="428"/>
      <c r="G836" s="429"/>
      <c r="H836" s="27">
        <f>I836+J836+K836</f>
        <v>155</v>
      </c>
      <c r="I836" s="28">
        <v>28</v>
      </c>
      <c r="J836" s="28">
        <v>26</v>
      </c>
      <c r="K836" s="29">
        <v>101</v>
      </c>
      <c r="L836" s="30">
        <f>M836+N836+O836</f>
        <v>144</v>
      </c>
      <c r="M836" s="28">
        <v>21</v>
      </c>
      <c r="N836" s="28">
        <v>47</v>
      </c>
      <c r="O836" s="28">
        <v>76</v>
      </c>
      <c r="AK836" s="7"/>
      <c r="AM836" s="1"/>
    </row>
    <row r="837" spans="4:39" x14ac:dyDescent="0.15">
      <c r="D837" s="430"/>
      <c r="E837" s="431"/>
      <c r="F837" s="431"/>
      <c r="G837" s="432"/>
      <c r="H837" s="49">
        <f>ROUND(H836/(H$834+H$836+H$838+H$840+H$842+H$844+H$846+H$848),3)</f>
        <v>0.18</v>
      </c>
      <c r="I837" s="50">
        <f t="shared" ref="I837" si="619">ROUND(I836/(I$834+I$836+I$838+I$840+I$842+I$844+I$846+I$848),3)</f>
        <v>0.30399999999999999</v>
      </c>
      <c r="J837" s="50">
        <f t="shared" ref="J837" si="620">ROUND(J836/(J$834+J$836+J$838+J$840+J$842+J$844+J$846+J$848),3)</f>
        <v>0.107</v>
      </c>
      <c r="K837" s="51">
        <f t="shared" ref="K837" si="621">ROUND(K836/(K$834+K$836+K$838+K$840+K$842+K$844+K$846+K$848),3)</f>
        <v>0.191</v>
      </c>
      <c r="L837" s="52">
        <f>ROUND(L836/(L$834+L$836+L$838+L$840+L$844+L$846+L$850),3)</f>
        <v>0.183</v>
      </c>
      <c r="M837" s="52">
        <f t="shared" ref="M837" si="622">ROUND(M836/(M$834+M$836+M$838+M$840+M$844+M$846+M$850),3)</f>
        <v>0.318</v>
      </c>
      <c r="N837" s="52">
        <f>ROUND(N836/(N$834+N$836+N$838+N$840+N$844+N$846+N$850),3)-0.001</f>
        <v>0.183</v>
      </c>
      <c r="O837" s="52">
        <f t="shared" ref="O837" si="623">ROUND(O836/(O$834+O$836+O$838+O$840+O$844+O$846+O$850),3)</f>
        <v>0.16300000000000001</v>
      </c>
      <c r="P837" s="47"/>
      <c r="AK837" s="7"/>
      <c r="AM837" s="1"/>
    </row>
    <row r="838" spans="4:39" ht="13.5" customHeight="1" x14ac:dyDescent="0.15">
      <c r="D838" s="427" t="s">
        <v>252</v>
      </c>
      <c r="E838" s="326"/>
      <c r="F838" s="326"/>
      <c r="G838" s="327"/>
      <c r="H838" s="27">
        <f>I838+J838+K838</f>
        <v>130</v>
      </c>
      <c r="I838" s="28">
        <v>14</v>
      </c>
      <c r="J838" s="28">
        <v>27</v>
      </c>
      <c r="K838" s="29">
        <v>89</v>
      </c>
      <c r="L838" s="30">
        <f>M838+N838+O838</f>
        <v>58</v>
      </c>
      <c r="M838" s="28">
        <v>4</v>
      </c>
      <c r="N838" s="28">
        <v>14</v>
      </c>
      <c r="O838" s="28">
        <v>40</v>
      </c>
      <c r="AK838" s="7"/>
      <c r="AM838" s="1"/>
    </row>
    <row r="839" spans="4:39" x14ac:dyDescent="0.15">
      <c r="D839" s="328"/>
      <c r="E839" s="329"/>
      <c r="F839" s="329"/>
      <c r="G839" s="330"/>
      <c r="H839" s="49">
        <f>ROUND(H838/(H$834+H$836+H$838+H$840+H$842+H$844+H$846+H$848),3)</f>
        <v>0.151</v>
      </c>
      <c r="I839" s="50">
        <f t="shared" ref="I839" si="624">ROUND(I838/(I$834+I$836+I$838+I$840+I$842+I$844+I$846+I$848),3)</f>
        <v>0.152</v>
      </c>
      <c r="J839" s="50">
        <f>ROUND(J838/(J$834+J$836+J$838+J$840+J$842+J$844+J$846+J$848),3)-0.001</f>
        <v>0.111</v>
      </c>
      <c r="K839" s="51">
        <f t="shared" ref="K839" si="625">ROUND(K838/(K$834+K$836+K$838+K$840+K$842+K$844+K$846+K$848),3)</f>
        <v>0.16900000000000001</v>
      </c>
      <c r="L839" s="52">
        <f>ROUND(L838/(L$834+L$836+L$838+L$840+L$844+L$846+L$850),3)</f>
        <v>7.3999999999999996E-2</v>
      </c>
      <c r="M839" s="52">
        <f t="shared" ref="M839:O839" si="626">ROUND(M838/(M$834+M$836+M$838+M$840+M$844+M$846+M$850),3)</f>
        <v>6.0999999999999999E-2</v>
      </c>
      <c r="N839" s="52">
        <f t="shared" si="626"/>
        <v>5.5E-2</v>
      </c>
      <c r="O839" s="52">
        <f t="shared" si="626"/>
        <v>8.5999999999999993E-2</v>
      </c>
      <c r="P839" s="47"/>
      <c r="AK839" s="7"/>
      <c r="AM839" s="1"/>
    </row>
    <row r="840" spans="4:39" ht="13.5" customHeight="1" x14ac:dyDescent="0.15">
      <c r="D840" s="325" t="s">
        <v>6</v>
      </c>
      <c r="E840" s="326"/>
      <c r="F840" s="326"/>
      <c r="G840" s="327"/>
      <c r="H840" s="27">
        <f>I840+J840+K840</f>
        <v>109</v>
      </c>
      <c r="I840" s="28">
        <v>10</v>
      </c>
      <c r="J840" s="28">
        <v>33</v>
      </c>
      <c r="K840" s="29">
        <v>66</v>
      </c>
      <c r="L840" s="30">
        <f>M840+N840+O840</f>
        <v>66</v>
      </c>
      <c r="M840" s="28">
        <v>3</v>
      </c>
      <c r="N840" s="28">
        <v>31</v>
      </c>
      <c r="O840" s="28">
        <v>32</v>
      </c>
      <c r="AK840" s="7"/>
      <c r="AM840" s="1"/>
    </row>
    <row r="841" spans="4:39" x14ac:dyDescent="0.15">
      <c r="D841" s="328"/>
      <c r="E841" s="329"/>
      <c r="F841" s="329"/>
      <c r="G841" s="330"/>
      <c r="H841" s="49">
        <f>ROUND(H840/(H$834+H$836+H$838+H$840+H$842+H$844+H$846+H$848),3)</f>
        <v>0.126</v>
      </c>
      <c r="I841" s="50">
        <f t="shared" ref="I841" si="627">ROUND(I840/(I$834+I$836+I$838+I$840+I$842+I$844+I$846+I$848),3)</f>
        <v>0.109</v>
      </c>
      <c r="J841" s="50">
        <f t="shared" ref="J841" si="628">ROUND(J840/(J$834+J$836+J$838+J$840+J$842+J$844+J$846+J$848),3)</f>
        <v>0.13600000000000001</v>
      </c>
      <c r="K841" s="51">
        <f t="shared" ref="K841" si="629">ROUND(K840/(K$834+K$836+K$838+K$840+K$842+K$844+K$846+K$848),3)</f>
        <v>0.125</v>
      </c>
      <c r="L841" s="52">
        <f>ROUND(L840/(L$834+L$836+L$838+L$840+L$844+L$846+L$850),3)</f>
        <v>8.4000000000000005E-2</v>
      </c>
      <c r="M841" s="52">
        <f t="shared" ref="M841:O841" si="630">ROUND(M840/(M$834+M$836+M$838+M$840+M$844+M$846+M$850),3)</f>
        <v>4.4999999999999998E-2</v>
      </c>
      <c r="N841" s="52">
        <f t="shared" si="630"/>
        <v>0.121</v>
      </c>
      <c r="O841" s="52">
        <f t="shared" si="630"/>
        <v>6.9000000000000006E-2</v>
      </c>
      <c r="P841" s="47"/>
      <c r="AK841" s="7"/>
      <c r="AM841" s="1"/>
    </row>
    <row r="842" spans="4:39" ht="13.5" customHeight="1" x14ac:dyDescent="0.15">
      <c r="D842" s="325" t="s">
        <v>307</v>
      </c>
      <c r="E842" s="326"/>
      <c r="F842" s="326"/>
      <c r="G842" s="327"/>
      <c r="H842" s="27">
        <f>I842+J842+K842</f>
        <v>95</v>
      </c>
      <c r="I842" s="28">
        <v>6</v>
      </c>
      <c r="J842" s="28">
        <v>50</v>
      </c>
      <c r="K842" s="29">
        <v>39</v>
      </c>
      <c r="L842" s="433" t="s">
        <v>7</v>
      </c>
      <c r="M842" s="423" t="s">
        <v>7</v>
      </c>
      <c r="N842" s="423" t="s">
        <v>7</v>
      </c>
      <c r="O842" s="423" t="s">
        <v>7</v>
      </c>
      <c r="AK842" s="7"/>
      <c r="AM842" s="1"/>
    </row>
    <row r="843" spans="4:39" x14ac:dyDescent="0.15">
      <c r="D843" s="328"/>
      <c r="E843" s="329"/>
      <c r="F843" s="329"/>
      <c r="G843" s="330"/>
      <c r="H843" s="49">
        <f>ROUND(H842/(H$834+H$836+H$838+H$840+H$842+H$844+H$846+H$848),3)</f>
        <v>0.11</v>
      </c>
      <c r="I843" s="50">
        <f t="shared" ref="I843" si="631">ROUND(I842/(I$834+I$836+I$838+I$840+I$842+I$844+I$846+I$848),3)</f>
        <v>6.5000000000000002E-2</v>
      </c>
      <c r="J843" s="50">
        <f t="shared" ref="J843" si="632">ROUND(J842/(J$834+J$836+J$838+J$840+J$842+J$844+J$846+J$848),3)</f>
        <v>0.20699999999999999</v>
      </c>
      <c r="K843" s="51">
        <f t="shared" ref="K843" si="633">ROUND(K842/(K$834+K$836+K$838+K$840+K$842+K$844+K$846+K$848),3)</f>
        <v>7.3999999999999996E-2</v>
      </c>
      <c r="L843" s="434"/>
      <c r="M843" s="424"/>
      <c r="N843" s="424"/>
      <c r="O843" s="424"/>
      <c r="P843" s="47"/>
      <c r="AK843" s="7"/>
      <c r="AM843" s="1"/>
    </row>
    <row r="844" spans="4:39" ht="13.5" customHeight="1" x14ac:dyDescent="0.15">
      <c r="D844" s="427" t="s">
        <v>326</v>
      </c>
      <c r="E844" s="428"/>
      <c r="F844" s="428"/>
      <c r="G844" s="429"/>
      <c r="H844" s="27">
        <f>I844+J844+K844</f>
        <v>68</v>
      </c>
      <c r="I844" s="28">
        <v>8</v>
      </c>
      <c r="J844" s="28">
        <v>12</v>
      </c>
      <c r="K844" s="29">
        <v>48</v>
      </c>
      <c r="L844" s="30">
        <f>M844+N844+O844</f>
        <v>50</v>
      </c>
      <c r="M844" s="28">
        <v>3</v>
      </c>
      <c r="N844" s="28">
        <v>14</v>
      </c>
      <c r="O844" s="28">
        <v>33</v>
      </c>
      <c r="AK844" s="7"/>
      <c r="AM844" s="1"/>
    </row>
    <row r="845" spans="4:39" x14ac:dyDescent="0.15">
      <c r="D845" s="430"/>
      <c r="E845" s="431"/>
      <c r="F845" s="431"/>
      <c r="G845" s="432"/>
      <c r="H845" s="49">
        <f>ROUND(H844/(H$834+H$836+H$838+H$840+H$842+H$844+H$846+H$848),3)</f>
        <v>7.9000000000000001E-2</v>
      </c>
      <c r="I845" s="50">
        <f t="shared" ref="I845" si="634">ROUND(I844/(I$834+I$836+I$838+I$840+I$842+I$844+I$846+I$848),3)</f>
        <v>8.6999999999999994E-2</v>
      </c>
      <c r="J845" s="50">
        <f t="shared" ref="J845" si="635">ROUND(J844/(J$834+J$836+J$838+J$840+J$842+J$844+J$846+J$848),3)</f>
        <v>0.05</v>
      </c>
      <c r="K845" s="51">
        <f t="shared" ref="K845" si="636">ROUND(K844/(K$834+K$836+K$838+K$840+K$842+K$844+K$846+K$848),3)</f>
        <v>9.0999999999999998E-2</v>
      </c>
      <c r="L845" s="52">
        <f>ROUND(L844/(L$834+L$836+L$838+L$840+L$844+L$846+L$850),3)</f>
        <v>6.4000000000000001E-2</v>
      </c>
      <c r="M845" s="52">
        <f t="shared" ref="M845:O845" si="637">ROUND(M844/(M$834+M$836+M$838+M$840+M$844+M$846+M$850),3)</f>
        <v>4.4999999999999998E-2</v>
      </c>
      <c r="N845" s="52">
        <f t="shared" si="637"/>
        <v>5.5E-2</v>
      </c>
      <c r="O845" s="52">
        <f t="shared" si="637"/>
        <v>7.0999999999999994E-2</v>
      </c>
      <c r="P845" s="47"/>
      <c r="AK845" s="7"/>
      <c r="AM845" s="1"/>
    </row>
    <row r="846" spans="4:39" ht="13.5" customHeight="1" x14ac:dyDescent="0.15">
      <c r="D846" s="427" t="s">
        <v>253</v>
      </c>
      <c r="E846" s="428"/>
      <c r="F846" s="428"/>
      <c r="G846" s="429"/>
      <c r="H846" s="27">
        <f>I846+J846+K846</f>
        <v>52</v>
      </c>
      <c r="I846" s="28">
        <v>14</v>
      </c>
      <c r="J846" s="28">
        <v>13</v>
      </c>
      <c r="K846" s="29">
        <v>25</v>
      </c>
      <c r="L846" s="30">
        <f>M846+N846+O846</f>
        <v>20</v>
      </c>
      <c r="M846" s="28">
        <v>2</v>
      </c>
      <c r="N846" s="28">
        <v>4</v>
      </c>
      <c r="O846" s="28">
        <v>14</v>
      </c>
      <c r="P846" s="47"/>
      <c r="AK846" s="7"/>
      <c r="AM846" s="1"/>
    </row>
    <row r="847" spans="4:39" x14ac:dyDescent="0.15">
      <c r="D847" s="430"/>
      <c r="E847" s="431"/>
      <c r="F847" s="431"/>
      <c r="G847" s="432"/>
      <c r="H847" s="49">
        <f>ROUND(H846/(H$834+H$836+H$838+H$840+H$842+H$844+H$846+H$848),3)</f>
        <v>0.06</v>
      </c>
      <c r="I847" s="50">
        <f t="shared" ref="I847" si="638">ROUND(I846/(I$834+I$836+I$838+I$840+I$842+I$844+I$846+I$848),3)</f>
        <v>0.152</v>
      </c>
      <c r="J847" s="50">
        <f t="shared" ref="J847" si="639">ROUND(J846/(J$834+J$836+J$838+J$840+J$842+J$844+J$846+J$848),3)</f>
        <v>5.3999999999999999E-2</v>
      </c>
      <c r="K847" s="51">
        <f t="shared" ref="K847" si="640">ROUND(K846/(K$834+K$836+K$838+K$840+K$842+K$844+K$846+K$848),3)</f>
        <v>4.7E-2</v>
      </c>
      <c r="L847" s="52">
        <f>ROUND(L846/(L$834+L$836+L$838+L$840+L$844+L$846+L$850),3)</f>
        <v>2.5000000000000001E-2</v>
      </c>
      <c r="M847" s="52">
        <f t="shared" ref="M847:O847" si="641">ROUND(M846/(M$834+M$836+M$838+M$840+M$844+M$846+M$850),3)</f>
        <v>0.03</v>
      </c>
      <c r="N847" s="52">
        <f t="shared" si="641"/>
        <v>1.6E-2</v>
      </c>
      <c r="O847" s="52">
        <f t="shared" si="641"/>
        <v>0.03</v>
      </c>
      <c r="P847" s="47"/>
      <c r="AK847" s="7"/>
      <c r="AM847" s="1"/>
    </row>
    <row r="848" spans="4:39" ht="13.5" customHeight="1" x14ac:dyDescent="0.15">
      <c r="D848" s="325" t="s">
        <v>277</v>
      </c>
      <c r="E848" s="326"/>
      <c r="F848" s="326"/>
      <c r="G848" s="327"/>
      <c r="H848" s="27">
        <f>I848+J848+K848</f>
        <v>17</v>
      </c>
      <c r="I848" s="28">
        <v>1</v>
      </c>
      <c r="J848" s="28">
        <v>6</v>
      </c>
      <c r="K848" s="29">
        <v>10</v>
      </c>
      <c r="L848" s="433" t="s">
        <v>7</v>
      </c>
      <c r="M848" s="423" t="s">
        <v>7</v>
      </c>
      <c r="N848" s="423" t="s">
        <v>7</v>
      </c>
      <c r="O848" s="423" t="s">
        <v>7</v>
      </c>
      <c r="P848" s="47"/>
      <c r="AK848" s="7"/>
      <c r="AM848" s="1"/>
    </row>
    <row r="849" spans="4:39" x14ac:dyDescent="0.15">
      <c r="D849" s="328"/>
      <c r="E849" s="329"/>
      <c r="F849" s="329"/>
      <c r="G849" s="330"/>
      <c r="H849" s="49">
        <f>ROUND(H848/(H$834+H$836+H$838+H$840+H$842+H$844+H$846+H$848),3)</f>
        <v>0.02</v>
      </c>
      <c r="I849" s="50">
        <f t="shared" ref="I849" si="642">ROUND(I848/(I$834+I$836+I$838+I$840+I$842+I$844+I$846+I$848),3)</f>
        <v>1.0999999999999999E-2</v>
      </c>
      <c r="J849" s="50">
        <f t="shared" ref="J849" si="643">ROUND(J848/(J$834+J$836+J$838+J$840+J$842+J$844+J$846+J$848),3)</f>
        <v>2.5000000000000001E-2</v>
      </c>
      <c r="K849" s="51">
        <f t="shared" ref="K849" si="644">ROUND(K848/(K$834+K$836+K$838+K$840+K$842+K$844+K$846+K$848),3)</f>
        <v>1.9E-2</v>
      </c>
      <c r="L849" s="434"/>
      <c r="M849" s="424"/>
      <c r="N849" s="424"/>
      <c r="O849" s="424"/>
      <c r="P849" s="47"/>
      <c r="AK849" s="7"/>
      <c r="AM849" s="1"/>
    </row>
    <row r="850" spans="4:39" ht="13.5" customHeight="1" x14ac:dyDescent="0.15">
      <c r="D850" s="325" t="s">
        <v>314</v>
      </c>
      <c r="E850" s="326"/>
      <c r="F850" s="326"/>
      <c r="G850" s="327"/>
      <c r="H850" s="319" t="s">
        <v>7</v>
      </c>
      <c r="I850" s="321" t="s">
        <v>7</v>
      </c>
      <c r="J850" s="321" t="s">
        <v>7</v>
      </c>
      <c r="K850" s="317" t="s">
        <v>7</v>
      </c>
      <c r="L850" s="30">
        <f>M850+N850+O850</f>
        <v>195</v>
      </c>
      <c r="M850" s="28">
        <v>15</v>
      </c>
      <c r="N850" s="28">
        <v>64</v>
      </c>
      <c r="O850" s="28">
        <v>116</v>
      </c>
      <c r="S850" s="42"/>
      <c r="AK850" s="7"/>
      <c r="AM850" s="1"/>
    </row>
    <row r="851" spans="4:39" x14ac:dyDescent="0.15">
      <c r="D851" s="328"/>
      <c r="E851" s="329"/>
      <c r="F851" s="329"/>
      <c r="G851" s="330"/>
      <c r="H851" s="320"/>
      <c r="I851" s="322"/>
      <c r="J851" s="322"/>
      <c r="K851" s="318"/>
      <c r="L851" s="52">
        <f>ROUND(L850/(L$834+L$836+L$838+L$840+L$844+L$846+L$850),3)</f>
        <v>0.248</v>
      </c>
      <c r="M851" s="52">
        <f>ROUND(M850/(M$834+M$836+M$838+M$840+M$844+M$846+M$850),3)+0.001</f>
        <v>0.22800000000000001</v>
      </c>
      <c r="N851" s="52">
        <f t="shared" ref="N851" si="645">ROUND(N850/(N$834+N$836+N$838+N$840+N$844+N$846+N$850),3)</f>
        <v>0.25</v>
      </c>
      <c r="O851" s="52">
        <f>ROUND(O850/(O$834+O$836+O$838+O$840+O$844+O$846+O$850),3)+0.001</f>
        <v>0.25</v>
      </c>
      <c r="P851" s="47"/>
      <c r="S851" s="42"/>
      <c r="AK851" s="7"/>
      <c r="AM851" s="1"/>
    </row>
    <row r="852" spans="4:39" x14ac:dyDescent="0.15">
      <c r="D852" s="335" t="s">
        <v>21</v>
      </c>
      <c r="E852" s="339"/>
      <c r="F852" s="339"/>
      <c r="G852" s="336"/>
      <c r="H852" s="27">
        <f>H834+H836+H838+H840+H842+H844+H846+H848</f>
        <v>862</v>
      </c>
      <c r="I852" s="28">
        <f t="shared" ref="I852:K852" si="646">I834+I836+I838+I840+I842+I844+I846+I848</f>
        <v>92</v>
      </c>
      <c r="J852" s="28">
        <f t="shared" si="646"/>
        <v>242</v>
      </c>
      <c r="K852" s="29">
        <f t="shared" si="646"/>
        <v>528</v>
      </c>
      <c r="L852" s="55">
        <f>L834+L836+L838+L840+L844+L846+L850</f>
        <v>787</v>
      </c>
      <c r="M852" s="28">
        <f t="shared" ref="M852:O852" si="647">M834+M836+M838+M840+M844+M846+M850</f>
        <v>66</v>
      </c>
      <c r="N852" s="28">
        <f t="shared" si="647"/>
        <v>256</v>
      </c>
      <c r="O852" s="28">
        <f t="shared" si="647"/>
        <v>465</v>
      </c>
      <c r="S852" s="42"/>
      <c r="AK852" s="7"/>
      <c r="AM852" s="1"/>
    </row>
    <row r="853" spans="4:39" ht="14.25" thickBot="1" x14ac:dyDescent="0.2">
      <c r="D853" s="337"/>
      <c r="E853" s="340"/>
      <c r="F853" s="340"/>
      <c r="G853" s="338"/>
      <c r="H853" s="57">
        <f>H835+H837+H839+H841+H843+H845+H847+H849</f>
        <v>1</v>
      </c>
      <c r="I853" s="58">
        <f t="shared" ref="I853:K853" si="648">I835+I837+I839+I841+I843+I845+I847+I849</f>
        <v>1</v>
      </c>
      <c r="J853" s="58">
        <f t="shared" si="648"/>
        <v>1</v>
      </c>
      <c r="K853" s="59">
        <f t="shared" si="648"/>
        <v>1</v>
      </c>
      <c r="L853" s="60">
        <f>L835+L837+L839+L841+L845+L847+L851</f>
        <v>0.99999999999999989</v>
      </c>
      <c r="M853" s="50">
        <f t="shared" ref="M853:O853" si="649">M835+M837+M839+M841+M843+M845+M847+M851</f>
        <v>1</v>
      </c>
      <c r="N853" s="50">
        <f t="shared" si="649"/>
        <v>1</v>
      </c>
      <c r="O853" s="50">
        <f t="shared" si="649"/>
        <v>1</v>
      </c>
      <c r="P853" s="61"/>
      <c r="Q853" s="42"/>
      <c r="S853" s="42"/>
      <c r="AK853" s="7"/>
      <c r="AM853" s="1"/>
    </row>
    <row r="854" spans="4:39" x14ac:dyDescent="0.15">
      <c r="D854" s="96"/>
      <c r="E854" s="96"/>
      <c r="F854" s="82"/>
      <c r="G854" s="82"/>
      <c r="H854" s="82"/>
      <c r="I854" s="82"/>
      <c r="J854" s="69"/>
      <c r="K854" s="69"/>
      <c r="L854" s="69"/>
      <c r="M854" s="69"/>
      <c r="N854" s="69"/>
      <c r="O854" s="69"/>
      <c r="P854" s="69"/>
      <c r="Q854" s="69"/>
      <c r="R854" s="61"/>
      <c r="S854" s="42"/>
      <c r="U854" s="42"/>
      <c r="V854" s="2"/>
    </row>
    <row r="855" spans="4:39" x14ac:dyDescent="0.15">
      <c r="D855" s="96"/>
      <c r="E855" s="96"/>
      <c r="F855" s="82"/>
      <c r="G855" s="82"/>
      <c r="H855" s="82"/>
      <c r="I855" s="82"/>
      <c r="J855" s="69"/>
      <c r="K855" s="69"/>
      <c r="L855" s="69"/>
      <c r="M855" s="69"/>
      <c r="N855" s="69"/>
      <c r="O855" s="69"/>
      <c r="P855" s="69"/>
      <c r="Q855" s="69"/>
      <c r="R855" s="61"/>
      <c r="S855" s="42"/>
      <c r="U855" s="42"/>
      <c r="V855" s="2"/>
    </row>
    <row r="856" spans="4:39" x14ac:dyDescent="0.15">
      <c r="D856" s="96"/>
      <c r="E856" s="96"/>
      <c r="F856" s="82"/>
      <c r="G856" s="82"/>
      <c r="H856" s="82"/>
      <c r="I856" s="82"/>
      <c r="J856" s="69"/>
      <c r="K856" s="69"/>
      <c r="L856" s="69"/>
      <c r="M856" s="69"/>
      <c r="N856" s="69"/>
      <c r="O856" s="69"/>
      <c r="P856" s="69"/>
      <c r="Q856" s="69"/>
      <c r="R856" s="61"/>
      <c r="S856" s="131" t="s">
        <v>440</v>
      </c>
      <c r="T856" s="6">
        <v>236</v>
      </c>
      <c r="U856" s="42"/>
      <c r="V856" s="2"/>
    </row>
    <row r="857" spans="4:39" x14ac:dyDescent="0.15">
      <c r="D857" s="96"/>
      <c r="E857" s="96"/>
      <c r="F857" s="82"/>
      <c r="G857" s="82"/>
      <c r="H857" s="82"/>
      <c r="I857" s="82"/>
      <c r="J857" s="69"/>
      <c r="K857" s="69"/>
      <c r="L857" s="69"/>
      <c r="M857" s="69"/>
      <c r="N857" s="69"/>
      <c r="O857" s="69"/>
      <c r="P857" s="69"/>
      <c r="Q857" s="69"/>
      <c r="R857" s="61"/>
      <c r="S857" s="131" t="s">
        <v>441</v>
      </c>
      <c r="T857" s="6">
        <v>155</v>
      </c>
      <c r="U857" s="42"/>
      <c r="V857" s="2"/>
    </row>
    <row r="858" spans="4:39" x14ac:dyDescent="0.15">
      <c r="D858" s="96"/>
      <c r="E858" s="96"/>
      <c r="F858" s="82"/>
      <c r="G858" s="82"/>
      <c r="H858" s="82"/>
      <c r="I858" s="82"/>
      <c r="J858" s="69"/>
      <c r="K858" s="69"/>
      <c r="L858" s="69"/>
      <c r="M858" s="69"/>
      <c r="N858" s="69"/>
      <c r="O858" s="69"/>
      <c r="P858" s="69"/>
      <c r="Q858" s="69"/>
      <c r="R858" s="61"/>
      <c r="S858" s="131" t="s">
        <v>442</v>
      </c>
      <c r="T858" s="6">
        <v>130</v>
      </c>
      <c r="U858" s="42"/>
      <c r="V858" s="2"/>
    </row>
    <row r="859" spans="4:39" x14ac:dyDescent="0.15">
      <c r="D859" s="96"/>
      <c r="E859" s="96"/>
      <c r="F859" s="82"/>
      <c r="G859" s="82"/>
      <c r="H859" s="82"/>
      <c r="I859" s="82"/>
      <c r="J859" s="69"/>
      <c r="K859" s="69"/>
      <c r="L859" s="69"/>
      <c r="M859" s="69"/>
      <c r="N859" s="69"/>
      <c r="O859" s="69"/>
      <c r="P859" s="69"/>
      <c r="Q859" s="69"/>
      <c r="R859" s="61"/>
      <c r="S859" s="42" t="s">
        <v>6</v>
      </c>
      <c r="T859" s="6">
        <v>109</v>
      </c>
      <c r="U859" s="42"/>
      <c r="V859" s="2"/>
    </row>
    <row r="860" spans="4:39" x14ac:dyDescent="0.15">
      <c r="D860" s="96"/>
      <c r="E860" s="96"/>
      <c r="F860" s="82"/>
      <c r="G860" s="82"/>
      <c r="H860" s="82"/>
      <c r="I860" s="82"/>
      <c r="J860" s="69"/>
      <c r="K860" s="69"/>
      <c r="L860" s="69"/>
      <c r="M860" s="69"/>
      <c r="N860" s="69"/>
      <c r="O860" s="69"/>
      <c r="P860" s="69"/>
      <c r="Q860" s="69"/>
      <c r="R860" s="61"/>
      <c r="S860" s="42" t="s">
        <v>307</v>
      </c>
      <c r="T860" s="6">
        <v>95</v>
      </c>
      <c r="U860" s="42"/>
      <c r="V860" s="2"/>
    </row>
    <row r="861" spans="4:39" x14ac:dyDescent="0.15">
      <c r="D861" s="96"/>
      <c r="E861" s="96"/>
      <c r="F861" s="82"/>
      <c r="G861" s="82"/>
      <c r="H861" s="82"/>
      <c r="I861" s="82"/>
      <c r="J861" s="69"/>
      <c r="K861" s="69"/>
      <c r="L861" s="69"/>
      <c r="M861" s="69"/>
      <c r="N861" s="69"/>
      <c r="O861" s="69"/>
      <c r="P861" s="69"/>
      <c r="Q861" s="69"/>
      <c r="R861" s="61"/>
      <c r="S861" s="131" t="s">
        <v>443</v>
      </c>
      <c r="T861" s="6">
        <v>68</v>
      </c>
      <c r="U861" s="42"/>
      <c r="V861" s="2"/>
    </row>
    <row r="862" spans="4:39" x14ac:dyDescent="0.15">
      <c r="D862" s="96"/>
      <c r="E862" s="96"/>
      <c r="F862" s="82"/>
      <c r="G862" s="82"/>
      <c r="H862" s="82"/>
      <c r="I862" s="82"/>
      <c r="J862" s="69"/>
      <c r="K862" s="69"/>
      <c r="L862" s="69"/>
      <c r="M862" s="69"/>
      <c r="N862" s="69"/>
      <c r="O862" s="69"/>
      <c r="P862" s="69"/>
      <c r="Q862" s="69"/>
      <c r="R862" s="61"/>
      <c r="S862" s="131" t="s">
        <v>444</v>
      </c>
      <c r="T862" s="6">
        <v>52</v>
      </c>
      <c r="U862" s="42"/>
      <c r="V862" s="2"/>
    </row>
    <row r="863" spans="4:39" x14ac:dyDescent="0.15">
      <c r="D863" s="96"/>
      <c r="E863" s="96"/>
      <c r="F863" s="82"/>
      <c r="G863" s="82"/>
      <c r="H863" s="82"/>
      <c r="I863" s="82"/>
      <c r="J863" s="69"/>
      <c r="K863" s="69"/>
      <c r="L863" s="69"/>
      <c r="M863" s="69"/>
      <c r="N863" s="69"/>
      <c r="O863" s="69"/>
      <c r="P863" s="69"/>
      <c r="Q863" s="69"/>
      <c r="R863" s="61"/>
      <c r="S863" s="42" t="s">
        <v>277</v>
      </c>
      <c r="T863" s="6">
        <v>17</v>
      </c>
      <c r="U863" s="42"/>
      <c r="V863" s="2"/>
    </row>
    <row r="864" spans="4:39" x14ac:dyDescent="0.15">
      <c r="D864" s="96"/>
      <c r="E864" s="96"/>
      <c r="F864" s="82"/>
      <c r="G864" s="82"/>
      <c r="H864" s="82"/>
      <c r="I864" s="82"/>
      <c r="J864" s="69"/>
      <c r="K864" s="69"/>
      <c r="L864" s="69"/>
      <c r="M864" s="69"/>
      <c r="N864" s="69"/>
      <c r="O864" s="69"/>
      <c r="P864" s="69"/>
      <c r="Q864" s="69"/>
      <c r="R864" s="61"/>
      <c r="S864" s="42"/>
      <c r="U864" s="42"/>
      <c r="V864" s="2"/>
    </row>
    <row r="865" spans="2:22" x14ac:dyDescent="0.15">
      <c r="D865" s="96"/>
      <c r="E865" s="96"/>
      <c r="F865" s="82"/>
      <c r="G865" s="82"/>
      <c r="H865" s="82"/>
      <c r="I865" s="82"/>
      <c r="J865" s="69"/>
      <c r="K865" s="69"/>
      <c r="L865" s="69"/>
      <c r="M865" s="69"/>
      <c r="N865" s="69"/>
      <c r="O865" s="69"/>
      <c r="P865" s="69"/>
      <c r="Q865" s="69"/>
      <c r="R865" s="61"/>
      <c r="S865" s="42"/>
      <c r="U865" s="42"/>
      <c r="V865" s="2"/>
    </row>
    <row r="866" spans="2:22" x14ac:dyDescent="0.15">
      <c r="D866" s="96"/>
      <c r="E866" s="96"/>
      <c r="F866" s="82"/>
      <c r="G866" s="82"/>
      <c r="H866" s="82"/>
      <c r="I866" s="82"/>
      <c r="J866" s="69"/>
      <c r="K866" s="69"/>
      <c r="L866" s="69"/>
      <c r="M866" s="69"/>
      <c r="N866" s="69"/>
      <c r="O866" s="69"/>
      <c r="P866" s="69"/>
      <c r="Q866" s="69"/>
      <c r="R866" s="61"/>
      <c r="S866" s="42"/>
      <c r="U866" s="42"/>
      <c r="V866" s="2"/>
    </row>
    <row r="867" spans="2:22" x14ac:dyDescent="0.15">
      <c r="D867" s="96"/>
      <c r="E867" s="96"/>
      <c r="F867" s="82"/>
      <c r="G867" s="82"/>
      <c r="H867" s="82"/>
      <c r="I867" s="82"/>
      <c r="J867" s="69"/>
      <c r="K867" s="69"/>
      <c r="L867" s="69"/>
      <c r="M867" s="69"/>
      <c r="N867" s="69"/>
      <c r="O867" s="69"/>
      <c r="P867" s="69"/>
      <c r="Q867" s="69"/>
      <c r="R867" s="61"/>
      <c r="S867" s="42"/>
      <c r="U867" s="42"/>
      <c r="V867" s="2"/>
    </row>
    <row r="868" spans="2:22" x14ac:dyDescent="0.15">
      <c r="D868" s="96"/>
      <c r="E868" s="96"/>
      <c r="F868" s="82"/>
      <c r="G868" s="82"/>
      <c r="H868" s="82"/>
      <c r="I868" s="82"/>
      <c r="J868" s="69"/>
      <c r="K868" s="69"/>
      <c r="L868" s="69"/>
      <c r="M868" s="69"/>
      <c r="N868" s="69"/>
      <c r="O868" s="69"/>
      <c r="P868" s="69"/>
      <c r="Q868" s="69"/>
      <c r="R868" s="61"/>
      <c r="S868" s="42"/>
      <c r="U868" s="42"/>
      <c r="V868" s="2"/>
    </row>
    <row r="869" spans="2:22" x14ac:dyDescent="0.15">
      <c r="D869" s="96"/>
      <c r="E869" s="96"/>
      <c r="F869" s="82"/>
      <c r="G869" s="82"/>
      <c r="H869" s="82"/>
      <c r="I869" s="82"/>
      <c r="J869" s="69"/>
      <c r="K869" s="69"/>
      <c r="L869" s="69"/>
      <c r="M869" s="69"/>
      <c r="N869" s="69"/>
      <c r="O869" s="69"/>
      <c r="P869" s="69"/>
      <c r="Q869" s="69"/>
      <c r="R869" s="61"/>
      <c r="S869" s="42"/>
      <c r="U869" s="42"/>
      <c r="V869" s="2"/>
    </row>
    <row r="870" spans="2:22" x14ac:dyDescent="0.15">
      <c r="D870" s="96"/>
      <c r="E870" s="96"/>
      <c r="F870" s="82"/>
      <c r="G870" s="82"/>
      <c r="H870" s="82"/>
      <c r="I870" s="82"/>
      <c r="J870" s="69"/>
      <c r="K870" s="69"/>
      <c r="L870" s="69"/>
      <c r="M870" s="69"/>
      <c r="N870" s="69"/>
      <c r="O870" s="69"/>
      <c r="P870" s="69"/>
      <c r="Q870" s="69"/>
      <c r="R870" s="61"/>
      <c r="S870" s="42"/>
      <c r="U870" s="42"/>
      <c r="V870" s="2"/>
    </row>
    <row r="871" spans="2:22" x14ac:dyDescent="0.15">
      <c r="D871" s="96"/>
      <c r="E871" s="96"/>
      <c r="F871" s="82"/>
      <c r="G871" s="82"/>
      <c r="H871" s="82"/>
      <c r="I871" s="82"/>
      <c r="J871" s="69"/>
      <c r="K871" s="69"/>
      <c r="L871" s="69"/>
      <c r="M871" s="69"/>
      <c r="N871" s="69"/>
      <c r="O871" s="69"/>
      <c r="P871" s="69"/>
      <c r="Q871" s="69"/>
      <c r="R871" s="61"/>
      <c r="S871" s="42"/>
      <c r="U871" s="42"/>
      <c r="V871" s="2"/>
    </row>
    <row r="872" spans="2:22" x14ac:dyDescent="0.15">
      <c r="D872" s="96"/>
      <c r="E872" s="96"/>
      <c r="F872" s="82"/>
      <c r="G872" s="82"/>
      <c r="H872" s="82"/>
      <c r="I872" s="82"/>
      <c r="J872" s="69"/>
      <c r="K872" s="69"/>
      <c r="L872" s="69"/>
      <c r="M872" s="69"/>
      <c r="N872" s="69"/>
      <c r="O872" s="69"/>
      <c r="P872" s="69"/>
      <c r="Q872" s="69"/>
      <c r="R872" s="61"/>
      <c r="S872" s="42"/>
      <c r="U872" s="42"/>
      <c r="V872" s="2"/>
    </row>
    <row r="873" spans="2:22" x14ac:dyDescent="0.15">
      <c r="D873" s="96"/>
      <c r="E873" s="96"/>
      <c r="F873" s="82"/>
      <c r="G873" s="82"/>
      <c r="H873" s="82"/>
      <c r="I873" s="82"/>
      <c r="J873" s="69"/>
      <c r="K873" s="69"/>
      <c r="L873" s="69"/>
      <c r="M873" s="69"/>
      <c r="N873" s="69"/>
      <c r="O873" s="69"/>
      <c r="P873" s="69"/>
      <c r="Q873" s="69"/>
      <c r="R873" s="61"/>
      <c r="S873" s="42"/>
      <c r="U873" s="42"/>
      <c r="V873" s="2"/>
    </row>
    <row r="874" spans="2:22" x14ac:dyDescent="0.15">
      <c r="D874" s="96"/>
      <c r="E874" s="96"/>
      <c r="F874" s="82"/>
      <c r="G874" s="82"/>
      <c r="H874" s="82"/>
      <c r="I874" s="82"/>
      <c r="J874" s="69"/>
      <c r="K874" s="69"/>
      <c r="L874" s="69"/>
      <c r="M874" s="69"/>
      <c r="N874" s="69"/>
      <c r="O874" s="69"/>
      <c r="P874" s="69"/>
      <c r="Q874" s="69"/>
      <c r="R874" s="61"/>
      <c r="S874" s="42"/>
      <c r="U874" s="42"/>
      <c r="V874" s="2"/>
    </row>
    <row r="875" spans="2:22" x14ac:dyDescent="0.15">
      <c r="D875" s="96"/>
      <c r="E875" s="96"/>
      <c r="F875" s="82"/>
      <c r="G875" s="82"/>
      <c r="H875" s="82"/>
      <c r="I875" s="82"/>
      <c r="J875" s="69"/>
      <c r="K875" s="69"/>
      <c r="L875" s="69"/>
      <c r="M875" s="69"/>
      <c r="N875" s="69"/>
      <c r="O875" s="69"/>
      <c r="P875" s="69"/>
      <c r="Q875" s="69"/>
      <c r="R875" s="61"/>
      <c r="S875" s="42"/>
      <c r="U875" s="42"/>
      <c r="V875" s="2"/>
    </row>
    <row r="876" spans="2:22" x14ac:dyDescent="0.15">
      <c r="D876" s="96"/>
      <c r="E876" s="96"/>
      <c r="F876" s="82"/>
      <c r="G876" s="82"/>
      <c r="H876" s="82"/>
      <c r="I876" s="82"/>
      <c r="J876" s="69"/>
      <c r="K876" s="69"/>
      <c r="L876" s="69"/>
      <c r="M876" s="69"/>
      <c r="N876" s="69"/>
      <c r="O876" s="69"/>
      <c r="P876" s="69"/>
      <c r="Q876" s="69"/>
      <c r="R876" s="61"/>
      <c r="S876" s="42"/>
      <c r="U876" s="42"/>
      <c r="V876" s="2"/>
    </row>
    <row r="877" spans="2:22" x14ac:dyDescent="0.15">
      <c r="D877" s="96"/>
      <c r="E877" s="96"/>
      <c r="F877" s="82"/>
      <c r="G877" s="82"/>
      <c r="H877" s="82"/>
      <c r="I877" s="82"/>
      <c r="J877" s="69"/>
      <c r="K877" s="69"/>
      <c r="L877" s="69"/>
      <c r="M877" s="69"/>
      <c r="N877" s="69"/>
      <c r="O877" s="69"/>
      <c r="P877" s="69"/>
      <c r="Q877" s="69"/>
      <c r="R877" s="61"/>
      <c r="S877" s="42"/>
      <c r="U877" s="42"/>
      <c r="V877" s="2"/>
    </row>
    <row r="878" spans="2:22" x14ac:dyDescent="0.15">
      <c r="B878" s="3" t="s">
        <v>416</v>
      </c>
      <c r="D878" s="96"/>
      <c r="E878" s="96"/>
      <c r="F878" s="82"/>
      <c r="G878" s="82"/>
      <c r="H878" s="82"/>
      <c r="I878" s="82"/>
      <c r="J878" s="69"/>
      <c r="K878" s="69"/>
      <c r="L878" s="69"/>
      <c r="M878" s="69"/>
      <c r="N878" s="69"/>
      <c r="O878" s="69"/>
      <c r="P878" s="69"/>
      <c r="Q878" s="69"/>
      <c r="R878" s="61"/>
      <c r="U878" s="42"/>
      <c r="V878" s="2"/>
    </row>
    <row r="879" spans="2:22" x14ac:dyDescent="0.15">
      <c r="B879" s="3"/>
      <c r="C879" s="2" t="s">
        <v>459</v>
      </c>
      <c r="D879" s="314"/>
      <c r="E879" s="314"/>
      <c r="F879" s="82"/>
      <c r="G879" s="82"/>
      <c r="H879" s="82"/>
      <c r="I879" s="82"/>
      <c r="J879" s="69"/>
      <c r="K879" s="69"/>
      <c r="L879" s="69"/>
      <c r="M879" s="69"/>
      <c r="N879" s="69"/>
      <c r="O879" s="69"/>
      <c r="P879" s="69"/>
      <c r="Q879" s="69"/>
      <c r="R879" s="61"/>
      <c r="U879" s="42"/>
      <c r="V879" s="2"/>
    </row>
    <row r="880" spans="2:22" ht="13.5" customHeight="1" x14ac:dyDescent="0.15">
      <c r="D880" s="44" t="s">
        <v>466</v>
      </c>
      <c r="E880" s="96"/>
      <c r="F880" s="82"/>
      <c r="G880" s="82"/>
      <c r="H880" s="82"/>
      <c r="I880" s="82"/>
      <c r="J880" s="69"/>
      <c r="K880" s="69"/>
      <c r="L880" s="69"/>
      <c r="M880" s="69"/>
      <c r="N880" s="69"/>
      <c r="O880" s="69"/>
      <c r="P880" s="69"/>
      <c r="Q880" s="69"/>
      <c r="R880" s="61"/>
      <c r="S880" s="42"/>
      <c r="T880" s="43"/>
      <c r="U880" s="42"/>
      <c r="V880" s="2"/>
    </row>
    <row r="881" spans="3:22" x14ac:dyDescent="0.15">
      <c r="D881" s="44" t="s">
        <v>367</v>
      </c>
      <c r="E881" s="96"/>
      <c r="F881" s="82"/>
      <c r="G881" s="82"/>
      <c r="H881" s="82"/>
      <c r="I881" s="82"/>
      <c r="J881" s="69"/>
      <c r="K881" s="69"/>
      <c r="L881" s="69"/>
      <c r="M881" s="69"/>
      <c r="N881" s="69"/>
      <c r="O881" s="69"/>
      <c r="P881" s="69"/>
      <c r="Q881" s="69"/>
      <c r="R881" s="61"/>
      <c r="S881" s="42"/>
      <c r="T881" s="43"/>
      <c r="U881" s="42"/>
      <c r="V881" s="2"/>
    </row>
    <row r="882" spans="3:22" x14ac:dyDescent="0.15">
      <c r="C882" s="2" t="s">
        <v>460</v>
      </c>
      <c r="D882" s="44"/>
      <c r="E882" s="314"/>
      <c r="F882" s="82"/>
      <c r="G882" s="82"/>
      <c r="H882" s="82"/>
      <c r="I882" s="82"/>
      <c r="J882" s="69"/>
      <c r="K882" s="69"/>
      <c r="L882" s="69"/>
      <c r="M882" s="69"/>
      <c r="N882" s="69"/>
      <c r="O882" s="69"/>
      <c r="P882" s="69"/>
      <c r="Q882" s="69"/>
      <c r="R882" s="61"/>
      <c r="S882" s="42"/>
      <c r="T882" s="43"/>
      <c r="U882" s="42"/>
      <c r="V882" s="2"/>
    </row>
    <row r="883" spans="3:22" x14ac:dyDescent="0.15">
      <c r="D883" s="44" t="s">
        <v>376</v>
      </c>
      <c r="E883" s="96"/>
      <c r="F883" s="82"/>
      <c r="G883" s="82"/>
      <c r="H883" s="82"/>
      <c r="I883" s="82"/>
      <c r="J883" s="69"/>
      <c r="K883" s="69"/>
      <c r="L883" s="69"/>
      <c r="M883" s="69"/>
      <c r="N883" s="69"/>
      <c r="O883" s="69"/>
      <c r="P883" s="69"/>
      <c r="Q883" s="69"/>
      <c r="R883" s="61"/>
      <c r="S883" s="42"/>
      <c r="T883" s="43"/>
      <c r="U883" s="42"/>
      <c r="V883" s="2"/>
    </row>
    <row r="884" spans="3:22" x14ac:dyDescent="0.15">
      <c r="D884" s="44" t="s">
        <v>465</v>
      </c>
      <c r="E884" s="96"/>
      <c r="F884" s="82"/>
      <c r="G884" s="82"/>
      <c r="H884" s="82"/>
      <c r="I884" s="82"/>
      <c r="J884" s="69"/>
      <c r="K884" s="69"/>
      <c r="L884" s="69"/>
      <c r="M884" s="69"/>
      <c r="N884" s="69"/>
      <c r="O884" s="69"/>
      <c r="P884" s="69"/>
      <c r="Q884" s="69"/>
      <c r="R884" s="61"/>
      <c r="S884" s="42"/>
      <c r="T884" s="43"/>
      <c r="U884" s="42"/>
      <c r="V884" s="2"/>
    </row>
    <row r="885" spans="3:22" x14ac:dyDescent="0.15">
      <c r="C885" s="2" t="s">
        <v>461</v>
      </c>
      <c r="D885" s="44"/>
      <c r="E885" s="314"/>
      <c r="F885" s="82"/>
      <c r="G885" s="82"/>
      <c r="H885" s="82"/>
      <c r="I885" s="82"/>
      <c r="J885" s="69"/>
      <c r="K885" s="69"/>
      <c r="L885" s="69"/>
      <c r="M885" s="69"/>
      <c r="N885" s="69"/>
      <c r="O885" s="69"/>
      <c r="P885" s="69"/>
      <c r="Q885" s="69"/>
      <c r="R885" s="61"/>
      <c r="S885" s="42"/>
      <c r="T885" s="43"/>
      <c r="U885" s="42"/>
      <c r="V885" s="2"/>
    </row>
    <row r="886" spans="3:22" x14ac:dyDescent="0.15">
      <c r="D886" s="44" t="s">
        <v>375</v>
      </c>
      <c r="E886" s="96"/>
      <c r="F886" s="82"/>
      <c r="G886" s="82"/>
      <c r="H886" s="82"/>
      <c r="I886" s="82"/>
      <c r="J886" s="69"/>
      <c r="K886" s="69"/>
      <c r="L886" s="69"/>
      <c r="M886" s="69"/>
      <c r="N886" s="69"/>
      <c r="O886" s="69"/>
      <c r="P886" s="69"/>
      <c r="Q886" s="69"/>
      <c r="R886" s="61"/>
      <c r="S886" s="42"/>
      <c r="T886" s="43"/>
      <c r="U886" s="42"/>
      <c r="V886" s="2"/>
    </row>
    <row r="887" spans="3:22" x14ac:dyDescent="0.15">
      <c r="D887" s="44" t="s">
        <v>368</v>
      </c>
      <c r="E887" s="96"/>
      <c r="F887" s="82"/>
      <c r="G887" s="82"/>
      <c r="H887" s="82"/>
      <c r="I887" s="82"/>
      <c r="J887" s="69"/>
      <c r="K887" s="69"/>
      <c r="L887" s="69"/>
      <c r="M887" s="69"/>
      <c r="N887" s="69"/>
      <c r="O887" s="69"/>
      <c r="P887" s="69"/>
      <c r="Q887" s="69"/>
      <c r="R887" s="61"/>
      <c r="S887" s="42"/>
      <c r="T887" s="43"/>
      <c r="U887" s="42"/>
      <c r="V887" s="2"/>
    </row>
    <row r="888" spans="3:22" x14ac:dyDescent="0.15">
      <c r="C888" s="2" t="s">
        <v>462</v>
      </c>
      <c r="D888" s="44"/>
      <c r="E888" s="314"/>
      <c r="F888" s="82"/>
      <c r="G888" s="82"/>
      <c r="H888" s="82"/>
      <c r="I888" s="82"/>
      <c r="J888" s="69"/>
      <c r="K888" s="69"/>
      <c r="L888" s="69"/>
      <c r="M888" s="69"/>
      <c r="N888" s="69"/>
      <c r="O888" s="69"/>
      <c r="P888" s="69"/>
      <c r="Q888" s="69"/>
      <c r="R888" s="61"/>
      <c r="S888" s="42"/>
      <c r="T888" s="43"/>
      <c r="U888" s="42"/>
      <c r="V888" s="2"/>
    </row>
    <row r="889" spans="3:22" x14ac:dyDescent="0.15">
      <c r="D889" s="2" t="s">
        <v>369</v>
      </c>
      <c r="T889" s="43"/>
    </row>
    <row r="890" spans="3:22" x14ac:dyDescent="0.15">
      <c r="D890" s="44" t="s">
        <v>370</v>
      </c>
      <c r="E890" s="96"/>
      <c r="F890" s="82"/>
      <c r="G890" s="82"/>
      <c r="H890" s="82"/>
      <c r="I890" s="82"/>
      <c r="J890" s="69"/>
      <c r="K890" s="69"/>
      <c r="L890" s="69"/>
      <c r="M890" s="69"/>
      <c r="N890" s="69"/>
      <c r="O890" s="69"/>
      <c r="P890" s="69"/>
      <c r="Q890" s="69"/>
      <c r="R890" s="61"/>
      <c r="T890" s="43"/>
      <c r="U890" s="42"/>
      <c r="V890" s="2"/>
    </row>
    <row r="891" spans="3:22" x14ac:dyDescent="0.15">
      <c r="C891" s="2" t="s">
        <v>463</v>
      </c>
      <c r="D891" s="44"/>
      <c r="E891" s="314"/>
      <c r="F891" s="82"/>
      <c r="G891" s="82"/>
      <c r="H891" s="82"/>
      <c r="I891" s="82"/>
      <c r="J891" s="69"/>
      <c r="K891" s="69"/>
      <c r="L891" s="69"/>
      <c r="M891" s="69"/>
      <c r="N891" s="69"/>
      <c r="O891" s="69"/>
      <c r="P891" s="69"/>
      <c r="Q891" s="69"/>
      <c r="R891" s="61"/>
      <c r="T891" s="43"/>
      <c r="U891" s="42"/>
      <c r="V891" s="2"/>
    </row>
    <row r="892" spans="3:22" x14ac:dyDescent="0.15">
      <c r="D892" s="44" t="s">
        <v>371</v>
      </c>
      <c r="E892" s="96"/>
      <c r="F892" s="82"/>
      <c r="G892" s="82"/>
      <c r="H892" s="82"/>
      <c r="I892" s="82"/>
      <c r="J892" s="69"/>
      <c r="K892" s="69"/>
      <c r="L892" s="69"/>
      <c r="M892" s="69"/>
      <c r="N892" s="69"/>
      <c r="O892" s="69"/>
      <c r="P892" s="69"/>
      <c r="Q892" s="69"/>
      <c r="R892" s="61"/>
      <c r="U892" s="42"/>
      <c r="V892" s="2"/>
    </row>
    <row r="893" spans="3:22" x14ac:dyDescent="0.15">
      <c r="C893" s="2" t="s">
        <v>464</v>
      </c>
      <c r="D893" s="44"/>
      <c r="E893" s="314"/>
      <c r="F893" s="82"/>
      <c r="G893" s="82"/>
      <c r="H893" s="82"/>
      <c r="I893" s="82"/>
      <c r="J893" s="69"/>
      <c r="K893" s="69"/>
      <c r="L893" s="69"/>
      <c r="M893" s="69"/>
      <c r="N893" s="69"/>
      <c r="O893" s="69"/>
      <c r="P893" s="69"/>
      <c r="Q893" s="69"/>
      <c r="R893" s="61"/>
      <c r="U893" s="42"/>
      <c r="V893" s="2"/>
    </row>
    <row r="894" spans="3:22" x14ac:dyDescent="0.15">
      <c r="D894" s="44" t="s">
        <v>372</v>
      </c>
      <c r="E894" s="96"/>
      <c r="F894" s="82"/>
      <c r="G894" s="82"/>
      <c r="H894" s="82"/>
      <c r="I894" s="82"/>
      <c r="J894" s="69"/>
      <c r="K894" s="69"/>
      <c r="L894" s="69"/>
      <c r="M894" s="69"/>
      <c r="N894" s="69"/>
      <c r="O894" s="69"/>
      <c r="P894" s="69"/>
      <c r="Q894" s="69"/>
      <c r="R894" s="61"/>
      <c r="T894" s="43"/>
      <c r="U894" s="42"/>
      <c r="V894" s="2"/>
    </row>
    <row r="895" spans="3:22" x14ac:dyDescent="0.15">
      <c r="D895" s="44" t="s">
        <v>373</v>
      </c>
      <c r="E895" s="96"/>
      <c r="F895" s="82"/>
      <c r="G895" s="82"/>
      <c r="H895" s="82"/>
      <c r="I895" s="82"/>
      <c r="J895" s="69"/>
      <c r="K895" s="69"/>
      <c r="L895" s="69"/>
      <c r="M895" s="69"/>
      <c r="N895" s="69"/>
      <c r="O895" s="69"/>
      <c r="P895" s="69"/>
      <c r="Q895" s="69"/>
      <c r="R895" s="61"/>
      <c r="T895" s="43"/>
      <c r="U895" s="42"/>
      <c r="V895" s="2"/>
    </row>
    <row r="896" spans="3:22" x14ac:dyDescent="0.15">
      <c r="C896" s="2" t="s">
        <v>374</v>
      </c>
      <c r="D896" s="44"/>
      <c r="E896" s="314"/>
      <c r="F896" s="82"/>
      <c r="G896" s="82"/>
      <c r="H896" s="82"/>
      <c r="I896" s="82"/>
      <c r="J896" s="69"/>
      <c r="K896" s="69"/>
      <c r="L896" s="69"/>
      <c r="M896" s="69"/>
      <c r="N896" s="69"/>
      <c r="O896" s="69"/>
      <c r="P896" s="69"/>
      <c r="Q896" s="69"/>
      <c r="R896" s="61"/>
      <c r="T896" s="43"/>
      <c r="U896" s="42"/>
      <c r="V896" s="2"/>
    </row>
    <row r="897" spans="2:57" x14ac:dyDescent="0.15">
      <c r="D897" s="133" t="s">
        <v>458</v>
      </c>
      <c r="E897" s="96"/>
      <c r="F897" s="82"/>
      <c r="G897" s="82"/>
      <c r="H897" s="82"/>
      <c r="I897" s="82"/>
      <c r="J897" s="69"/>
      <c r="K897" s="69"/>
      <c r="L897" s="69"/>
      <c r="M897" s="69"/>
      <c r="N897" s="69"/>
      <c r="O897" s="69"/>
      <c r="P897" s="69"/>
      <c r="Q897" s="69"/>
      <c r="R897" s="61"/>
      <c r="T897" s="43"/>
      <c r="U897" s="42"/>
      <c r="V897" s="2"/>
    </row>
    <row r="898" spans="2:57" x14ac:dyDescent="0.15">
      <c r="D898" s="44" t="s">
        <v>377</v>
      </c>
      <c r="E898" s="96"/>
      <c r="F898" s="82"/>
      <c r="G898" s="82"/>
      <c r="H898" s="82"/>
      <c r="I898" s="82"/>
      <c r="J898" s="69"/>
      <c r="K898" s="69"/>
      <c r="L898" s="69"/>
      <c r="M898" s="69"/>
      <c r="N898" s="69"/>
      <c r="O898" s="69"/>
      <c r="P898" s="69"/>
      <c r="Q898" s="69"/>
      <c r="R898" s="61"/>
      <c r="T898" s="43"/>
      <c r="U898" s="42"/>
      <c r="V898" s="2"/>
    </row>
    <row r="899" spans="2:57" x14ac:dyDescent="0.15">
      <c r="D899" s="44"/>
      <c r="E899" s="315"/>
      <c r="F899" s="82"/>
      <c r="G899" s="82"/>
      <c r="H899" s="82"/>
      <c r="I899" s="82"/>
      <c r="J899" s="69"/>
      <c r="K899" s="69"/>
      <c r="L899" s="69"/>
      <c r="M899" s="69"/>
      <c r="N899" s="69"/>
      <c r="O899" s="69"/>
      <c r="P899" s="69"/>
      <c r="Q899" s="69"/>
      <c r="R899" s="61"/>
      <c r="T899" s="43"/>
      <c r="U899" s="42"/>
      <c r="V899" s="2"/>
    </row>
    <row r="900" spans="2:57" ht="14.25" hidden="1" thickBo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T900" s="43"/>
      <c r="V900" s="3" t="s">
        <v>59</v>
      </c>
      <c r="W900" s="2"/>
      <c r="X900" s="2"/>
      <c r="Y900" s="2"/>
      <c r="Z900" s="2"/>
      <c r="AA900" s="11" t="s">
        <v>9</v>
      </c>
      <c r="AB900" s="2"/>
      <c r="AC900" s="2"/>
      <c r="AD900" s="2"/>
      <c r="AE900" s="5"/>
      <c r="AF900" s="2"/>
      <c r="AG900" s="2"/>
      <c r="AH900" s="2"/>
      <c r="AI900" s="5"/>
      <c r="AJ900" s="2"/>
      <c r="AK900" s="2"/>
      <c r="AL900" s="2"/>
      <c r="AM900" s="1"/>
      <c r="BE900" s="7"/>
    </row>
    <row r="901" spans="2:57" hidden="1" x14ac:dyDescent="0.1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T901" s="43"/>
      <c r="V901" s="2"/>
      <c r="W901" s="2"/>
      <c r="X901" s="335"/>
      <c r="Y901" s="339"/>
      <c r="Z901" s="415" t="s">
        <v>248</v>
      </c>
      <c r="AA901" s="425"/>
      <c r="AB901" s="425"/>
      <c r="AC901" s="426"/>
      <c r="AD901" s="339" t="s">
        <v>254</v>
      </c>
      <c r="AE901" s="421"/>
      <c r="AF901" s="421"/>
      <c r="AG901" s="422"/>
      <c r="AH901" s="339" t="s">
        <v>11</v>
      </c>
      <c r="AI901" s="421"/>
      <c r="AJ901" s="421"/>
      <c r="AK901" s="422"/>
      <c r="AL901" s="12"/>
      <c r="AM901" s="2"/>
      <c r="AN901" s="2"/>
      <c r="BE901" s="7"/>
    </row>
    <row r="902" spans="2:57" hidden="1" x14ac:dyDescent="0.1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2"/>
      <c r="T902" s="43"/>
      <c r="V902" s="2"/>
      <c r="W902" s="2"/>
      <c r="X902" s="337"/>
      <c r="Y902" s="340"/>
      <c r="Z902" s="14"/>
      <c r="AA902" s="15" t="s">
        <v>12</v>
      </c>
      <c r="AB902" s="15" t="s">
        <v>13</v>
      </c>
      <c r="AC902" s="48" t="s">
        <v>14</v>
      </c>
      <c r="AD902" s="18"/>
      <c r="AE902" s="15" t="s">
        <v>12</v>
      </c>
      <c r="AF902" s="15" t="s">
        <v>13</v>
      </c>
      <c r="AG902" s="15" t="s">
        <v>14</v>
      </c>
      <c r="AH902" s="18"/>
      <c r="AI902" s="15" t="s">
        <v>12</v>
      </c>
      <c r="AJ902" s="15" t="s">
        <v>13</v>
      </c>
      <c r="AK902" s="15" t="s">
        <v>14</v>
      </c>
      <c r="AL902" s="19"/>
      <c r="AM902" s="2"/>
      <c r="AN902" s="2"/>
      <c r="BE902" s="7"/>
    </row>
    <row r="903" spans="2:57" hidden="1" x14ac:dyDescent="0.1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2"/>
      <c r="T903" s="43"/>
      <c r="V903" s="2"/>
      <c r="W903" s="2"/>
      <c r="X903" s="331" t="s">
        <v>60</v>
      </c>
      <c r="Y903" s="364"/>
      <c r="Z903" s="27">
        <f>AA903+AB903+AC903</f>
        <v>67</v>
      </c>
      <c r="AA903" s="28">
        <v>67</v>
      </c>
      <c r="AB903" s="28">
        <v>0</v>
      </c>
      <c r="AC903" s="29">
        <v>0</v>
      </c>
      <c r="AD903" s="30">
        <f>AE903+AF903+AG903</f>
        <v>83</v>
      </c>
      <c r="AE903" s="28">
        <v>51</v>
      </c>
      <c r="AF903" s="28">
        <v>9</v>
      </c>
      <c r="AG903" s="28">
        <v>23</v>
      </c>
      <c r="AH903" s="31">
        <v>54</v>
      </c>
      <c r="AI903" s="28">
        <v>53</v>
      </c>
      <c r="AJ903" s="28">
        <v>0</v>
      </c>
      <c r="AK903" s="28">
        <f>AH903-AI903-AJ903</f>
        <v>1</v>
      </c>
      <c r="AL903" s="2"/>
      <c r="AM903" s="2"/>
      <c r="AN903" s="2"/>
      <c r="BE903" s="7"/>
    </row>
    <row r="904" spans="2:57" hidden="1" x14ac:dyDescent="0.1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2"/>
      <c r="V904" s="2"/>
      <c r="W904" s="2"/>
      <c r="X904" s="333"/>
      <c r="Y904" s="365"/>
      <c r="Z904" s="49">
        <f t="shared" ref="Z904:AK904" si="650">ROUND(Z903/(Z$903+Z$905+Z$907+Z$909+Z$911+Y$913),3)</f>
        <v>9.4E-2</v>
      </c>
      <c r="AA904" s="50">
        <f t="shared" si="650"/>
        <v>0.88200000000000001</v>
      </c>
      <c r="AB904" s="50">
        <f t="shared" si="650"/>
        <v>0</v>
      </c>
      <c r="AC904" s="51">
        <f t="shared" si="650"/>
        <v>0</v>
      </c>
      <c r="AD904" s="52">
        <f t="shared" si="650"/>
        <v>0.105</v>
      </c>
      <c r="AE904" s="50">
        <f t="shared" si="650"/>
        <v>0.77300000000000002</v>
      </c>
      <c r="AF904" s="50">
        <f t="shared" si="650"/>
        <v>3.5000000000000003E-2</v>
      </c>
      <c r="AG904" s="50">
        <f t="shared" si="650"/>
        <v>4.9000000000000002E-2</v>
      </c>
      <c r="AH904" s="52">
        <f t="shared" si="650"/>
        <v>7.0999999999999994E-2</v>
      </c>
      <c r="AI904" s="50">
        <f t="shared" si="650"/>
        <v>0.80300000000000005</v>
      </c>
      <c r="AJ904" s="50">
        <f t="shared" si="650"/>
        <v>0</v>
      </c>
      <c r="AK904" s="50">
        <f t="shared" si="650"/>
        <v>2E-3</v>
      </c>
      <c r="AL904" s="47"/>
      <c r="AM904" s="2"/>
      <c r="AN904" s="2"/>
      <c r="BE904" s="7"/>
    </row>
    <row r="905" spans="2:57" hidden="1" x14ac:dyDescent="0.1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2"/>
      <c r="V905" s="2"/>
      <c r="W905" s="2"/>
      <c r="X905" s="331" t="s">
        <v>61</v>
      </c>
      <c r="Y905" s="364"/>
      <c r="Z905" s="27">
        <f>AA905+AB905+AC905</f>
        <v>82</v>
      </c>
      <c r="AA905" s="28">
        <v>9</v>
      </c>
      <c r="AB905" s="28">
        <v>0</v>
      </c>
      <c r="AC905" s="29">
        <v>73</v>
      </c>
      <c r="AD905" s="30">
        <f>AE905+AF905+AG905</f>
        <v>70</v>
      </c>
      <c r="AE905" s="28">
        <v>10</v>
      </c>
      <c r="AF905" s="28">
        <v>0</v>
      </c>
      <c r="AG905" s="28">
        <v>60</v>
      </c>
      <c r="AH905" s="31">
        <v>66</v>
      </c>
      <c r="AI905" s="28">
        <v>7</v>
      </c>
      <c r="AJ905" s="28">
        <v>0</v>
      </c>
      <c r="AK905" s="28">
        <f>AH905-AI905-AJ905</f>
        <v>59</v>
      </c>
      <c r="AL905" s="2"/>
      <c r="AM905" s="2"/>
      <c r="AN905" s="2"/>
      <c r="BE905" s="7"/>
    </row>
    <row r="906" spans="2:57" hidden="1" x14ac:dyDescent="0.1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2"/>
      <c r="V906" s="2"/>
      <c r="W906" s="2"/>
      <c r="X906" s="333"/>
      <c r="Y906" s="365"/>
      <c r="Z906" s="49">
        <f>ROUND(Z905/(Z$903+Z$905+Z$907+Z$909+Z$911+Y$913),3)</f>
        <v>0.115</v>
      </c>
      <c r="AA906" s="50">
        <f>ROUND(AA905/(AA$903+AA$905+AA$907+AA$909+AA$911+Z$913),3)</f>
        <v>0.11799999999999999</v>
      </c>
      <c r="AB906" s="50">
        <f>ROUND(AB905/(AB$903+AB$905+AB$907+AB$909+AB$911+AA$913),3)</f>
        <v>0</v>
      </c>
      <c r="AC906" s="51">
        <f>ROUND(AC905/(AC$903+AC$905+AC$907+AC$909+AC$911+AB$913),3)</f>
        <v>0.17499999999999999</v>
      </c>
      <c r="AD906" s="52">
        <f>ROUND(AD905/(AD$903+AD$905+AD$907+AD$909+AD$911+AC$913),3)</f>
        <v>8.8999999999999996E-2</v>
      </c>
      <c r="AE906" s="50">
        <f>ROUND(AE905/(AE$903+AE$905+AE$907+AE$909+AE$911+AD$913),3)-0.001</f>
        <v>0.151</v>
      </c>
      <c r="AF906" s="50">
        <f t="shared" ref="AF906:AK906" si="651">ROUND(AF905/(AF$903+AF$905+AF$907+AF$909+AF$911+AE$913),3)</f>
        <v>0</v>
      </c>
      <c r="AG906" s="50">
        <f t="shared" si="651"/>
        <v>0.129</v>
      </c>
      <c r="AH906" s="52">
        <f t="shared" si="651"/>
        <v>8.6999999999999994E-2</v>
      </c>
      <c r="AI906" s="50">
        <f t="shared" si="651"/>
        <v>0.106</v>
      </c>
      <c r="AJ906" s="50">
        <f t="shared" si="651"/>
        <v>0</v>
      </c>
      <c r="AK906" s="50">
        <f t="shared" si="651"/>
        <v>0.13800000000000001</v>
      </c>
      <c r="AL906" s="47"/>
      <c r="AM906" s="2"/>
      <c r="AN906" s="2"/>
      <c r="BE906" s="7"/>
    </row>
    <row r="907" spans="2:57" hidden="1" x14ac:dyDescent="0.1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V907" s="2"/>
      <c r="W907" s="2"/>
      <c r="X907" s="331" t="s">
        <v>62</v>
      </c>
      <c r="Y907" s="364"/>
      <c r="Z907" s="27">
        <f>AA907+AB907+AC907</f>
        <v>199</v>
      </c>
      <c r="AA907" s="28">
        <v>0</v>
      </c>
      <c r="AB907" s="28">
        <v>34</v>
      </c>
      <c r="AC907" s="29">
        <v>165</v>
      </c>
      <c r="AD907" s="30">
        <f>AE907+AF907+AG907</f>
        <v>175</v>
      </c>
      <c r="AE907" s="28">
        <v>0</v>
      </c>
      <c r="AF907" s="28">
        <v>12</v>
      </c>
      <c r="AG907" s="28">
        <v>163</v>
      </c>
      <c r="AH907" s="31">
        <v>158</v>
      </c>
      <c r="AI907" s="28">
        <v>0</v>
      </c>
      <c r="AJ907" s="28">
        <v>0</v>
      </c>
      <c r="AK907" s="28">
        <f>AH907-AI907-AJ907</f>
        <v>158</v>
      </c>
      <c r="AL907" s="2"/>
      <c r="AM907" s="2"/>
      <c r="AN907" s="2"/>
      <c r="BE907" s="7"/>
    </row>
    <row r="908" spans="2:57" hidden="1" x14ac:dyDescent="0.1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V908" s="2"/>
      <c r="W908" s="2"/>
      <c r="X908" s="333"/>
      <c r="Y908" s="365"/>
      <c r="Z908" s="49">
        <f t="shared" ref="Z908:AK908" si="652">ROUND(Z907/(Z$903+Z$905+Z$907+Z$909+Z$911+Y$913),3)</f>
        <v>0.28000000000000003</v>
      </c>
      <c r="AA908" s="50">
        <f t="shared" si="652"/>
        <v>0</v>
      </c>
      <c r="AB908" s="50">
        <f t="shared" si="652"/>
        <v>0.156</v>
      </c>
      <c r="AC908" s="51">
        <f t="shared" si="652"/>
        <v>0.39600000000000002</v>
      </c>
      <c r="AD908" s="52">
        <f t="shared" si="652"/>
        <v>0.222</v>
      </c>
      <c r="AE908" s="50">
        <f t="shared" si="652"/>
        <v>0</v>
      </c>
      <c r="AF908" s="50">
        <f t="shared" si="652"/>
        <v>4.7E-2</v>
      </c>
      <c r="AG908" s="50">
        <f t="shared" si="652"/>
        <v>0.35099999999999998</v>
      </c>
      <c r="AH908" s="52">
        <f t="shared" si="652"/>
        <v>0.20899999999999999</v>
      </c>
      <c r="AI908" s="50">
        <f t="shared" si="652"/>
        <v>0</v>
      </c>
      <c r="AJ908" s="50">
        <f t="shared" si="652"/>
        <v>0</v>
      </c>
      <c r="AK908" s="50">
        <f t="shared" si="652"/>
        <v>0.36899999999999999</v>
      </c>
      <c r="AL908" s="47"/>
      <c r="AM908" s="2"/>
      <c r="AN908" s="2"/>
      <c r="BE908" s="7"/>
    </row>
    <row r="909" spans="2:57" hidden="1" x14ac:dyDescent="0.1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V909" s="2"/>
      <c r="W909" s="2"/>
      <c r="X909" s="331" t="s">
        <v>63</v>
      </c>
      <c r="Y909" s="364"/>
      <c r="Z909" s="27">
        <f>AA909+AB909+AC909</f>
        <v>251</v>
      </c>
      <c r="AA909" s="28">
        <v>0</v>
      </c>
      <c r="AB909" s="28">
        <v>117</v>
      </c>
      <c r="AC909" s="29">
        <v>134</v>
      </c>
      <c r="AD909" s="30">
        <f>AE909+AF909+AG909</f>
        <v>246</v>
      </c>
      <c r="AE909" s="28">
        <v>0</v>
      </c>
      <c r="AF909" s="28">
        <v>151</v>
      </c>
      <c r="AG909" s="28">
        <v>95</v>
      </c>
      <c r="AH909" s="31">
        <v>289</v>
      </c>
      <c r="AI909" s="28">
        <v>0</v>
      </c>
      <c r="AJ909" s="28">
        <v>178</v>
      </c>
      <c r="AK909" s="28">
        <f>AH909-AI909-AJ909</f>
        <v>111</v>
      </c>
      <c r="AL909" s="2"/>
      <c r="AM909" s="2"/>
      <c r="AN909" s="2"/>
      <c r="BE909" s="7"/>
    </row>
    <row r="910" spans="2:57" hidden="1" x14ac:dyDescent="0.1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2"/>
      <c r="V910" s="2"/>
      <c r="W910" s="2"/>
      <c r="X910" s="333"/>
      <c r="Y910" s="365"/>
      <c r="Z910" s="49">
        <f t="shared" ref="Z910:AK910" si="653">ROUND(Z909/(Z$903+Z$905+Z$907+Z$909+Z$911+Y$913),3)</f>
        <v>0.35299999999999998</v>
      </c>
      <c r="AA910" s="50">
        <f t="shared" si="653"/>
        <v>0</v>
      </c>
      <c r="AB910" s="50">
        <f t="shared" si="653"/>
        <v>0.53700000000000003</v>
      </c>
      <c r="AC910" s="51">
        <f t="shared" si="653"/>
        <v>0.32100000000000001</v>
      </c>
      <c r="AD910" s="52">
        <f t="shared" si="653"/>
        <v>0.313</v>
      </c>
      <c r="AE910" s="50">
        <f t="shared" si="653"/>
        <v>0</v>
      </c>
      <c r="AF910" s="50">
        <f t="shared" si="653"/>
        <v>0.59</v>
      </c>
      <c r="AG910" s="50">
        <f t="shared" si="653"/>
        <v>0.20399999999999999</v>
      </c>
      <c r="AH910" s="52">
        <f t="shared" si="653"/>
        <v>0.38200000000000001</v>
      </c>
      <c r="AI910" s="50">
        <f t="shared" si="653"/>
        <v>0</v>
      </c>
      <c r="AJ910" s="50">
        <f t="shared" si="653"/>
        <v>0.67700000000000005</v>
      </c>
      <c r="AK910" s="50">
        <f t="shared" si="653"/>
        <v>0.25900000000000001</v>
      </c>
      <c r="AL910" s="47"/>
      <c r="AM910" s="2"/>
      <c r="AN910" s="2"/>
      <c r="BE910" s="7"/>
    </row>
    <row r="911" spans="2:57" hidden="1" x14ac:dyDescent="0.1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2"/>
      <c r="V911" s="2"/>
      <c r="W911" s="2"/>
      <c r="X911" s="331" t="s">
        <v>64</v>
      </c>
      <c r="Y911" s="364"/>
      <c r="Z911" s="27">
        <f>AA911+AB911+AC911</f>
        <v>112</v>
      </c>
      <c r="AA911" s="28">
        <v>0</v>
      </c>
      <c r="AB911" s="28">
        <v>67</v>
      </c>
      <c r="AC911" s="29">
        <v>45</v>
      </c>
      <c r="AD911" s="30">
        <f>AE911+AF911+AG911</f>
        <v>115</v>
      </c>
      <c r="AE911" s="28">
        <v>0</v>
      </c>
      <c r="AF911" s="28">
        <v>63</v>
      </c>
      <c r="AG911" s="28">
        <v>52</v>
      </c>
      <c r="AH911" s="31">
        <v>184</v>
      </c>
      <c r="AI911" s="28">
        <v>0</v>
      </c>
      <c r="AJ911" s="28">
        <v>85</v>
      </c>
      <c r="AK911" s="28">
        <f>AH911-AI911-AJ911</f>
        <v>99</v>
      </c>
      <c r="AL911" s="2"/>
      <c r="AM911" s="2"/>
      <c r="AN911" s="2"/>
      <c r="BE911" s="7"/>
    </row>
    <row r="912" spans="2:57" hidden="1" x14ac:dyDescent="0.1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2"/>
      <c r="V912" s="2"/>
      <c r="W912" s="2"/>
      <c r="X912" s="333"/>
      <c r="Y912" s="365"/>
      <c r="Z912" s="49">
        <f t="shared" ref="Z912:AK912" si="654">ROUND(Z911/(Z$903+Z$905+Z$907+Z$909+Z$911+Y$913),3)</f>
        <v>0.158</v>
      </c>
      <c r="AA912" s="50">
        <f t="shared" si="654"/>
        <v>0</v>
      </c>
      <c r="AB912" s="50">
        <f t="shared" si="654"/>
        <v>0.307</v>
      </c>
      <c r="AC912" s="51">
        <f t="shared" si="654"/>
        <v>0.108</v>
      </c>
      <c r="AD912" s="52">
        <f t="shared" si="654"/>
        <v>0.14599999999999999</v>
      </c>
      <c r="AE912" s="50">
        <f t="shared" si="654"/>
        <v>0</v>
      </c>
      <c r="AF912" s="50">
        <f t="shared" si="654"/>
        <v>0.246</v>
      </c>
      <c r="AG912" s="50">
        <f t="shared" si="654"/>
        <v>0.112</v>
      </c>
      <c r="AH912" s="52">
        <f t="shared" si="654"/>
        <v>0.24299999999999999</v>
      </c>
      <c r="AI912" s="50">
        <f t="shared" si="654"/>
        <v>0</v>
      </c>
      <c r="AJ912" s="50">
        <f t="shared" si="654"/>
        <v>0.32300000000000001</v>
      </c>
      <c r="AK912" s="50">
        <f t="shared" si="654"/>
        <v>0.23100000000000001</v>
      </c>
      <c r="AL912" s="47"/>
      <c r="AM912" s="2"/>
      <c r="AN912" s="2"/>
      <c r="BE912" s="7"/>
    </row>
    <row r="913" spans="2:56" hidden="1" x14ac:dyDescent="0.1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2"/>
      <c r="U913" s="2"/>
      <c r="V913" s="2"/>
      <c r="W913" s="331" t="s">
        <v>20</v>
      </c>
      <c r="X913" s="364"/>
      <c r="Y913" s="27">
        <f>Z913+AA913+AB913</f>
        <v>0</v>
      </c>
      <c r="Z913" s="28">
        <v>0</v>
      </c>
      <c r="AA913" s="28">
        <v>0</v>
      </c>
      <c r="AB913" s="29">
        <v>0</v>
      </c>
      <c r="AC913" s="30">
        <f>AD913+AE913+AF913</f>
        <v>98</v>
      </c>
      <c r="AD913" s="28">
        <v>5</v>
      </c>
      <c r="AE913" s="28">
        <v>21</v>
      </c>
      <c r="AF913" s="28">
        <v>72</v>
      </c>
      <c r="AG913" s="31">
        <v>6</v>
      </c>
      <c r="AH913" s="28">
        <v>6</v>
      </c>
      <c r="AI913" s="28">
        <v>0</v>
      </c>
      <c r="AJ913" s="28">
        <f>AG913-AH913-AI913</f>
        <v>0</v>
      </c>
      <c r="AK913" s="2"/>
      <c r="AL913" s="2"/>
      <c r="AM913" s="2"/>
      <c r="BD913" s="7"/>
    </row>
    <row r="914" spans="2:56" hidden="1" x14ac:dyDescent="0.1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2"/>
      <c r="U914" s="2"/>
      <c r="V914" s="2"/>
      <c r="W914" s="333"/>
      <c r="X914" s="365"/>
      <c r="Y914" s="49">
        <f t="shared" ref="Y914:AJ914" si="655">ROUND(Y913/(Z$903+Z$905+Z$907+Z$909+Z$911+Y$913),3)</f>
        <v>0</v>
      </c>
      <c r="Z914" s="50">
        <f t="shared" si="655"/>
        <v>0</v>
      </c>
      <c r="AA914" s="50">
        <f t="shared" si="655"/>
        <v>0</v>
      </c>
      <c r="AB914" s="51">
        <f t="shared" si="655"/>
        <v>0</v>
      </c>
      <c r="AC914" s="52">
        <f t="shared" si="655"/>
        <v>0.125</v>
      </c>
      <c r="AD914" s="50">
        <f t="shared" si="655"/>
        <v>7.5999999999999998E-2</v>
      </c>
      <c r="AE914" s="50">
        <f t="shared" si="655"/>
        <v>8.2000000000000003E-2</v>
      </c>
      <c r="AF914" s="50">
        <f t="shared" si="655"/>
        <v>0.155</v>
      </c>
      <c r="AG914" s="52">
        <f t="shared" si="655"/>
        <v>8.0000000000000002E-3</v>
      </c>
      <c r="AH914" s="50">
        <f t="shared" si="655"/>
        <v>9.0999999999999998E-2</v>
      </c>
      <c r="AI914" s="50">
        <f t="shared" si="655"/>
        <v>0</v>
      </c>
      <c r="AJ914" s="50">
        <f t="shared" si="655"/>
        <v>0</v>
      </c>
      <c r="AK914" s="47"/>
      <c r="AL914" s="2"/>
      <c r="AM914" s="2"/>
      <c r="BD914" s="7"/>
    </row>
    <row r="915" spans="2:56" hidden="1" x14ac:dyDescent="0.1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2"/>
      <c r="U915" s="2"/>
      <c r="V915" s="2"/>
      <c r="W915" s="370" t="s">
        <v>21</v>
      </c>
      <c r="X915" s="371"/>
      <c r="Y915" s="125">
        <f t="shared" ref="Y915:AJ916" si="656">Z903+Z905+Z907+Z909+Z911+Y913</f>
        <v>711</v>
      </c>
      <c r="Z915" s="28">
        <f t="shared" si="656"/>
        <v>76</v>
      </c>
      <c r="AA915" s="55">
        <f t="shared" si="656"/>
        <v>218</v>
      </c>
      <c r="AB915" s="29">
        <f t="shared" si="656"/>
        <v>417</v>
      </c>
      <c r="AC915" s="78">
        <f t="shared" si="656"/>
        <v>787</v>
      </c>
      <c r="AD915" s="71">
        <f t="shared" si="656"/>
        <v>66</v>
      </c>
      <c r="AE915" s="78">
        <f t="shared" si="656"/>
        <v>256</v>
      </c>
      <c r="AF915" s="71">
        <f t="shared" si="656"/>
        <v>465</v>
      </c>
      <c r="AG915" s="78">
        <f t="shared" si="656"/>
        <v>757</v>
      </c>
      <c r="AH915" s="71">
        <f t="shared" si="656"/>
        <v>66</v>
      </c>
      <c r="AI915" s="78">
        <f t="shared" si="656"/>
        <v>263</v>
      </c>
      <c r="AJ915" s="71">
        <f t="shared" si="656"/>
        <v>428</v>
      </c>
      <c r="AK915" s="2"/>
      <c r="AL915" s="2"/>
      <c r="AM915" s="2"/>
      <c r="BD915" s="7"/>
    </row>
    <row r="916" spans="2:56" ht="14.25" hidden="1" thickBo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2"/>
      <c r="U916" s="2"/>
      <c r="V916" s="2"/>
      <c r="W916" s="370"/>
      <c r="X916" s="371"/>
      <c r="Y916" s="134">
        <f t="shared" si="656"/>
        <v>1</v>
      </c>
      <c r="Z916" s="135">
        <f t="shared" si="656"/>
        <v>1</v>
      </c>
      <c r="AA916" s="136">
        <f t="shared" si="656"/>
        <v>1</v>
      </c>
      <c r="AB916" s="137">
        <f t="shared" si="656"/>
        <v>0.99999999999999989</v>
      </c>
      <c r="AC916" s="60">
        <f t="shared" si="656"/>
        <v>1</v>
      </c>
      <c r="AD916" s="50">
        <f t="shared" si="656"/>
        <v>1</v>
      </c>
      <c r="AE916" s="60">
        <f t="shared" si="656"/>
        <v>0.99999999999999989</v>
      </c>
      <c r="AF916" s="50">
        <f t="shared" si="656"/>
        <v>0.99999999999999989</v>
      </c>
      <c r="AG916" s="60">
        <f t="shared" si="656"/>
        <v>1</v>
      </c>
      <c r="AH916" s="50">
        <f t="shared" si="656"/>
        <v>1</v>
      </c>
      <c r="AI916" s="60">
        <f t="shared" si="656"/>
        <v>1</v>
      </c>
      <c r="AJ916" s="50">
        <f>AK904+AK906+AK908+AK910+AK912+AJ914+0.1%</f>
        <v>1</v>
      </c>
      <c r="AK916" s="61"/>
      <c r="AL916" s="42" t="s">
        <v>22</v>
      </c>
      <c r="AM916" s="2"/>
      <c r="BD916" s="7"/>
    </row>
    <row r="917" spans="2:56" hidden="1" x14ac:dyDescent="0.1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2"/>
      <c r="T917" s="13"/>
      <c r="U917" s="2"/>
      <c r="V917" s="2"/>
      <c r="W917" s="2"/>
      <c r="X917" s="2"/>
      <c r="Y917" s="2"/>
      <c r="Z917" s="2"/>
      <c r="AA917" s="2"/>
      <c r="AB917" s="2"/>
      <c r="AC917" s="2"/>
      <c r="AD917" s="5"/>
      <c r="AE917" s="2"/>
      <c r="AF917" s="2"/>
      <c r="AG917" s="2"/>
      <c r="AH917" s="5"/>
      <c r="AI917" s="2"/>
      <c r="AJ917" s="2"/>
      <c r="AK917" s="2"/>
      <c r="AM917" s="1"/>
      <c r="BD917" s="7"/>
    </row>
    <row r="918" spans="2:56" hidden="1" x14ac:dyDescent="0.15">
      <c r="B918" s="420" t="s">
        <v>65</v>
      </c>
      <c r="C918" s="420"/>
      <c r="D918" s="420"/>
      <c r="E918" s="420"/>
      <c r="F918" s="420"/>
      <c r="G918" s="420"/>
      <c r="H918" s="420"/>
      <c r="I918" s="420"/>
      <c r="J918" s="420"/>
      <c r="K918" s="420"/>
      <c r="L918" s="420"/>
      <c r="M918" s="420"/>
      <c r="N918" s="420"/>
      <c r="O918" s="420"/>
      <c r="P918" s="420"/>
      <c r="Q918" s="420"/>
      <c r="S918" s="2"/>
      <c r="T918" s="13"/>
    </row>
    <row r="919" spans="2:56" hidden="1" x14ac:dyDescent="0.15">
      <c r="K919" s="5"/>
      <c r="O919" s="5"/>
      <c r="S919" s="2"/>
      <c r="T919" s="13"/>
    </row>
    <row r="920" spans="2:56" ht="14.25" hidden="1" thickBot="1" x14ac:dyDescent="0.2">
      <c r="B920" s="3" t="s">
        <v>66</v>
      </c>
      <c r="G920" s="11" t="s">
        <v>67</v>
      </c>
      <c r="K920" s="5"/>
      <c r="O920" s="5"/>
      <c r="S920" s="2"/>
      <c r="T920" s="13"/>
    </row>
    <row r="921" spans="2:56" hidden="1" x14ac:dyDescent="0.15">
      <c r="D921" s="335"/>
      <c r="E921" s="339"/>
      <c r="F921" s="415" t="s">
        <v>10</v>
      </c>
      <c r="G921" s="372"/>
      <c r="H921" s="372"/>
      <c r="I921" s="373"/>
      <c r="J921" s="339" t="s">
        <v>11</v>
      </c>
      <c r="K921" s="421"/>
      <c r="L921" s="421"/>
      <c r="M921" s="422"/>
      <c r="N921" s="339" t="s">
        <v>11</v>
      </c>
      <c r="O921" s="421"/>
      <c r="P921" s="421"/>
      <c r="Q921" s="422"/>
      <c r="R921" s="12"/>
      <c r="S921" s="2"/>
      <c r="T921" s="13"/>
      <c r="U921" s="2"/>
      <c r="V921" s="2"/>
    </row>
    <row r="922" spans="2:56" hidden="1" x14ac:dyDescent="0.15">
      <c r="D922" s="337"/>
      <c r="E922" s="340"/>
      <c r="F922" s="14"/>
      <c r="G922" s="15" t="s">
        <v>12</v>
      </c>
      <c r="H922" s="15" t="s">
        <v>13</v>
      </c>
      <c r="I922" s="48" t="s">
        <v>14</v>
      </c>
      <c r="J922" s="18"/>
      <c r="K922" s="15" t="s">
        <v>12</v>
      </c>
      <c r="L922" s="15" t="s">
        <v>13</v>
      </c>
      <c r="M922" s="15" t="s">
        <v>14</v>
      </c>
      <c r="N922" s="18"/>
      <c r="O922" s="15" t="s">
        <v>12</v>
      </c>
      <c r="P922" s="15" t="s">
        <v>13</v>
      </c>
      <c r="Q922" s="15" t="s">
        <v>14</v>
      </c>
      <c r="R922" s="19"/>
      <c r="S922" s="2"/>
      <c r="U922" s="2"/>
      <c r="V922" s="2"/>
    </row>
    <row r="923" spans="2:56" hidden="1" x14ac:dyDescent="0.15">
      <c r="D923" s="416" t="s">
        <v>68</v>
      </c>
      <c r="E923" s="417"/>
      <c r="F923" s="27">
        <f>G923+H923+I923</f>
        <v>0</v>
      </c>
      <c r="G923" s="28">
        <v>0</v>
      </c>
      <c r="H923" s="28">
        <v>0</v>
      </c>
      <c r="I923" s="29">
        <v>0</v>
      </c>
      <c r="J923" s="31">
        <v>159</v>
      </c>
      <c r="K923" s="28">
        <v>2</v>
      </c>
      <c r="L923" s="28">
        <v>79</v>
      </c>
      <c r="M923" s="28">
        <f>J923-K923-L923</f>
        <v>78</v>
      </c>
      <c r="N923" s="31">
        <v>159</v>
      </c>
      <c r="O923" s="28">
        <v>2</v>
      </c>
      <c r="P923" s="28">
        <v>79</v>
      </c>
      <c r="Q923" s="28">
        <f>N923-O923-P923</f>
        <v>78</v>
      </c>
      <c r="S923" s="2"/>
      <c r="U923" s="2"/>
      <c r="V923" s="2"/>
    </row>
    <row r="924" spans="2:56" hidden="1" x14ac:dyDescent="0.15">
      <c r="D924" s="418"/>
      <c r="E924" s="419"/>
      <c r="F924" s="49" t="e">
        <f>ROUND(F923/(F$923+F$925+F$927+F$929+F$931),3)</f>
        <v>#DIV/0!</v>
      </c>
      <c r="G924" s="50" t="e">
        <f>ROUND(G923/(G$923+G$925+G$927+G$929+G$931),3)</f>
        <v>#DIV/0!</v>
      </c>
      <c r="H924" s="50" t="e">
        <f t="shared" ref="H924:Q924" si="657">ROUND(H923/(H$923+H$925+H$927+H$929+H$931),3)</f>
        <v>#DIV/0!</v>
      </c>
      <c r="I924" s="51" t="e">
        <f t="shared" si="657"/>
        <v>#DIV/0!</v>
      </c>
      <c r="J924" s="52">
        <f t="shared" si="657"/>
        <v>0.21</v>
      </c>
      <c r="K924" s="50">
        <f t="shared" si="657"/>
        <v>0.03</v>
      </c>
      <c r="L924" s="50">
        <f t="shared" si="657"/>
        <v>0.3</v>
      </c>
      <c r="M924" s="50">
        <f t="shared" si="657"/>
        <v>0.182</v>
      </c>
      <c r="N924" s="52">
        <f t="shared" si="657"/>
        <v>0.21</v>
      </c>
      <c r="O924" s="50">
        <f t="shared" si="657"/>
        <v>0.03</v>
      </c>
      <c r="P924" s="50">
        <f t="shared" si="657"/>
        <v>0.3</v>
      </c>
      <c r="Q924" s="50">
        <f t="shared" si="657"/>
        <v>0.182</v>
      </c>
      <c r="R924" s="47"/>
      <c r="S924" s="42"/>
      <c r="U924" s="2"/>
      <c r="V924" s="2"/>
    </row>
    <row r="925" spans="2:56" hidden="1" x14ac:dyDescent="0.15">
      <c r="D925" s="416" t="s">
        <v>69</v>
      </c>
      <c r="E925" s="417"/>
      <c r="F925" s="27">
        <f>G925+H925+I925</f>
        <v>0</v>
      </c>
      <c r="G925" s="28">
        <v>0</v>
      </c>
      <c r="H925" s="28">
        <v>0</v>
      </c>
      <c r="I925" s="29">
        <v>0</v>
      </c>
      <c r="J925" s="31">
        <v>344</v>
      </c>
      <c r="K925" s="28">
        <v>1</v>
      </c>
      <c r="L925" s="28">
        <v>114</v>
      </c>
      <c r="M925" s="28">
        <f>J925-K925-L925</f>
        <v>229</v>
      </c>
      <c r="N925" s="31">
        <v>344</v>
      </c>
      <c r="O925" s="28">
        <v>1</v>
      </c>
      <c r="P925" s="28">
        <v>114</v>
      </c>
      <c r="Q925" s="28">
        <f>N925-O925-P925</f>
        <v>229</v>
      </c>
      <c r="T925" s="13"/>
      <c r="U925" s="2"/>
      <c r="V925" s="2"/>
    </row>
    <row r="926" spans="2:56" hidden="1" x14ac:dyDescent="0.15">
      <c r="D926" s="418"/>
      <c r="E926" s="419"/>
      <c r="F926" s="49" t="e">
        <f>ROUND(F925/(F$923+F$925+F$927+F$929+F$931),3)</f>
        <v>#DIV/0!</v>
      </c>
      <c r="G926" s="50" t="e">
        <f>ROUND(G925/(G$923+G$925+G$927+G$929+G$931),3)</f>
        <v>#DIV/0!</v>
      </c>
      <c r="H926" s="50" t="e">
        <f t="shared" ref="H926:Q926" si="658">ROUND(H925/(H$923+H$925+H$927+H$929+H$931),3)</f>
        <v>#DIV/0!</v>
      </c>
      <c r="I926" s="51" t="e">
        <f t="shared" si="658"/>
        <v>#DIV/0!</v>
      </c>
      <c r="J926" s="52">
        <f t="shared" si="658"/>
        <v>0.45400000000000001</v>
      </c>
      <c r="K926" s="50">
        <f t="shared" si="658"/>
        <v>1.4999999999999999E-2</v>
      </c>
      <c r="L926" s="50">
        <f t="shared" si="658"/>
        <v>0.433</v>
      </c>
      <c r="M926" s="50">
        <f t="shared" si="658"/>
        <v>0.53500000000000003</v>
      </c>
      <c r="N926" s="52">
        <f t="shared" si="658"/>
        <v>0.45400000000000001</v>
      </c>
      <c r="O926" s="50">
        <f t="shared" si="658"/>
        <v>1.4999999999999999E-2</v>
      </c>
      <c r="P926" s="50">
        <f t="shared" si="658"/>
        <v>0.433</v>
      </c>
      <c r="Q926" s="50">
        <f t="shared" si="658"/>
        <v>0.53500000000000003</v>
      </c>
      <c r="R926" s="47"/>
      <c r="T926" s="13"/>
      <c r="U926" s="2"/>
      <c r="V926" s="2"/>
    </row>
    <row r="927" spans="2:56" hidden="1" x14ac:dyDescent="0.15">
      <c r="D927" s="416" t="s">
        <v>70</v>
      </c>
      <c r="E927" s="417"/>
      <c r="F927" s="27">
        <f>G927+H927+I927</f>
        <v>0</v>
      </c>
      <c r="G927" s="28">
        <v>0</v>
      </c>
      <c r="H927" s="28">
        <v>0</v>
      </c>
      <c r="I927" s="29">
        <v>0</v>
      </c>
      <c r="J927" s="31">
        <v>83</v>
      </c>
      <c r="K927" s="28">
        <v>20</v>
      </c>
      <c r="L927" s="28">
        <v>16</v>
      </c>
      <c r="M927" s="28">
        <f>J927-K927-L927</f>
        <v>47</v>
      </c>
      <c r="N927" s="31">
        <v>83</v>
      </c>
      <c r="O927" s="28">
        <v>20</v>
      </c>
      <c r="P927" s="28">
        <v>16</v>
      </c>
      <c r="Q927" s="28">
        <f>N927-O927-P927</f>
        <v>47</v>
      </c>
      <c r="T927" s="13"/>
      <c r="U927" s="2"/>
      <c r="V927" s="2"/>
    </row>
    <row r="928" spans="2:56" hidden="1" x14ac:dyDescent="0.15">
      <c r="D928" s="418"/>
      <c r="E928" s="419"/>
      <c r="F928" s="49" t="e">
        <f>ROUND(F927/(F$923+F$925+F$927+F$929+F$931),3)</f>
        <v>#DIV/0!</v>
      </c>
      <c r="G928" s="50" t="e">
        <f>ROUND(G927/(G$923+G$925+G$927+G$929+G$931),3)</f>
        <v>#DIV/0!</v>
      </c>
      <c r="H928" s="50" t="e">
        <f t="shared" ref="H928:Q928" si="659">ROUND(H927/(H$923+H$925+H$927+H$929+H$931),3)</f>
        <v>#DIV/0!</v>
      </c>
      <c r="I928" s="51" t="e">
        <f t="shared" si="659"/>
        <v>#DIV/0!</v>
      </c>
      <c r="J928" s="52">
        <f t="shared" si="659"/>
        <v>0.11</v>
      </c>
      <c r="K928" s="50">
        <f t="shared" si="659"/>
        <v>0.30299999999999999</v>
      </c>
      <c r="L928" s="50">
        <f t="shared" si="659"/>
        <v>6.0999999999999999E-2</v>
      </c>
      <c r="M928" s="50">
        <f t="shared" si="659"/>
        <v>0.11</v>
      </c>
      <c r="N928" s="52">
        <f t="shared" si="659"/>
        <v>0.11</v>
      </c>
      <c r="O928" s="50">
        <f t="shared" si="659"/>
        <v>0.30299999999999999</v>
      </c>
      <c r="P928" s="50">
        <f t="shared" si="659"/>
        <v>6.0999999999999999E-2</v>
      </c>
      <c r="Q928" s="50">
        <f t="shared" si="659"/>
        <v>0.11</v>
      </c>
      <c r="R928" s="47"/>
      <c r="T928" s="13"/>
      <c r="U928" s="2"/>
      <c r="V928" s="2"/>
    </row>
    <row r="929" spans="2:22" hidden="1" x14ac:dyDescent="0.15">
      <c r="D929" s="416" t="s">
        <v>71</v>
      </c>
      <c r="E929" s="417"/>
      <c r="F929" s="27">
        <f>G929+H929+I929</f>
        <v>0</v>
      </c>
      <c r="G929" s="28">
        <v>0</v>
      </c>
      <c r="H929" s="28">
        <v>0</v>
      </c>
      <c r="I929" s="29">
        <v>0</v>
      </c>
      <c r="J929" s="31">
        <v>102</v>
      </c>
      <c r="K929" s="28">
        <v>38</v>
      </c>
      <c r="L929" s="28">
        <v>28</v>
      </c>
      <c r="M929" s="28">
        <f>J929-K929-L929</f>
        <v>36</v>
      </c>
      <c r="N929" s="31">
        <v>102</v>
      </c>
      <c r="O929" s="28">
        <v>38</v>
      </c>
      <c r="P929" s="28">
        <v>28</v>
      </c>
      <c r="Q929" s="28">
        <f>N929-O929-P929</f>
        <v>36</v>
      </c>
      <c r="S929" s="2"/>
      <c r="T929" s="13"/>
      <c r="U929" s="2"/>
      <c r="V929" s="2"/>
    </row>
    <row r="930" spans="2:22" hidden="1" x14ac:dyDescent="0.15">
      <c r="D930" s="418"/>
      <c r="E930" s="419"/>
      <c r="F930" s="49" t="e">
        <f>ROUND(F929/(F$923+F$925+F$927+F$929+F$931),3)</f>
        <v>#DIV/0!</v>
      </c>
      <c r="G930" s="50" t="e">
        <f>ROUND(G929/(G$923+G$925+G$927+G$929+G$931),3)</f>
        <v>#DIV/0!</v>
      </c>
      <c r="H930" s="50" t="e">
        <f t="shared" ref="H930:Q930" si="660">ROUND(H929/(H$923+H$925+H$927+H$929+H$931),3)</f>
        <v>#DIV/0!</v>
      </c>
      <c r="I930" s="51" t="e">
        <f t="shared" si="660"/>
        <v>#DIV/0!</v>
      </c>
      <c r="J930" s="52">
        <f t="shared" si="660"/>
        <v>0.13500000000000001</v>
      </c>
      <c r="K930" s="50">
        <f t="shared" si="660"/>
        <v>0.57599999999999996</v>
      </c>
      <c r="L930" s="50">
        <f t="shared" si="660"/>
        <v>0.106</v>
      </c>
      <c r="M930" s="50">
        <f t="shared" si="660"/>
        <v>8.4000000000000005E-2</v>
      </c>
      <c r="N930" s="52">
        <f t="shared" si="660"/>
        <v>0.13500000000000001</v>
      </c>
      <c r="O930" s="50">
        <f t="shared" si="660"/>
        <v>0.57599999999999996</v>
      </c>
      <c r="P930" s="50">
        <f t="shared" si="660"/>
        <v>0.106</v>
      </c>
      <c r="Q930" s="50">
        <f t="shared" si="660"/>
        <v>8.4000000000000005E-2</v>
      </c>
      <c r="R930" s="47"/>
      <c r="S930" s="2"/>
      <c r="T930" s="13"/>
      <c r="U930" s="2"/>
      <c r="V930" s="2"/>
    </row>
    <row r="931" spans="2:22" hidden="1" x14ac:dyDescent="0.15">
      <c r="D931" s="416" t="s">
        <v>20</v>
      </c>
      <c r="E931" s="417"/>
      <c r="F931" s="27">
        <f>G931+H931+I931</f>
        <v>0</v>
      </c>
      <c r="G931" s="28">
        <v>0</v>
      </c>
      <c r="H931" s="28">
        <v>0</v>
      </c>
      <c r="I931" s="29">
        <v>0</v>
      </c>
      <c r="J931" s="31">
        <v>69</v>
      </c>
      <c r="K931" s="28">
        <v>5</v>
      </c>
      <c r="L931" s="28">
        <v>26</v>
      </c>
      <c r="M931" s="28">
        <f>J931-K931-L931</f>
        <v>38</v>
      </c>
      <c r="N931" s="31">
        <v>69</v>
      </c>
      <c r="O931" s="28">
        <v>5</v>
      </c>
      <c r="P931" s="28">
        <v>26</v>
      </c>
      <c r="Q931" s="28">
        <f>N931-O931-P931</f>
        <v>38</v>
      </c>
      <c r="S931" s="2"/>
      <c r="T931" s="13"/>
      <c r="U931" s="2"/>
      <c r="V931" s="2"/>
    </row>
    <row r="932" spans="2:22" hidden="1" x14ac:dyDescent="0.15">
      <c r="D932" s="418"/>
      <c r="E932" s="419"/>
      <c r="F932" s="49" t="e">
        <f>ROUND(F931/(F$923+F$925+F$927+F$929+F$931),3)</f>
        <v>#DIV/0!</v>
      </c>
      <c r="G932" s="50" t="e">
        <f>ROUND(G931/(G$923+G$925+G$927+G$929+G$931),3)</f>
        <v>#DIV/0!</v>
      </c>
      <c r="H932" s="50" t="e">
        <f t="shared" ref="H932:Q932" si="661">ROUND(H931/(H$923+H$925+H$927+H$929+H$931),3)</f>
        <v>#DIV/0!</v>
      </c>
      <c r="I932" s="51" t="e">
        <f t="shared" si="661"/>
        <v>#DIV/0!</v>
      </c>
      <c r="J932" s="52">
        <f t="shared" si="661"/>
        <v>9.0999999999999998E-2</v>
      </c>
      <c r="K932" s="50">
        <f t="shared" si="661"/>
        <v>7.5999999999999998E-2</v>
      </c>
      <c r="L932" s="50">
        <f t="shared" si="661"/>
        <v>9.9000000000000005E-2</v>
      </c>
      <c r="M932" s="50">
        <f t="shared" si="661"/>
        <v>8.8999999999999996E-2</v>
      </c>
      <c r="N932" s="52">
        <f t="shared" si="661"/>
        <v>9.0999999999999998E-2</v>
      </c>
      <c r="O932" s="50">
        <f t="shared" si="661"/>
        <v>7.5999999999999998E-2</v>
      </c>
      <c r="P932" s="50">
        <f t="shared" si="661"/>
        <v>9.9000000000000005E-2</v>
      </c>
      <c r="Q932" s="50">
        <f t="shared" si="661"/>
        <v>8.8999999999999996E-2</v>
      </c>
      <c r="R932" s="47"/>
      <c r="S932" s="2"/>
      <c r="T932" s="13"/>
      <c r="U932" s="2"/>
      <c r="V932" s="2"/>
    </row>
    <row r="933" spans="2:22" hidden="1" x14ac:dyDescent="0.15">
      <c r="D933" s="370" t="s">
        <v>72</v>
      </c>
      <c r="E933" s="371"/>
      <c r="F933" s="138"/>
      <c r="G933" s="139"/>
      <c r="H933" s="139"/>
      <c r="I933" s="140"/>
      <c r="J933" s="141">
        <v>2.2999999999999998</v>
      </c>
      <c r="K933" s="139" t="s">
        <v>7</v>
      </c>
      <c r="L933" s="139" t="s">
        <v>7</v>
      </c>
      <c r="M933" s="139" t="s">
        <v>7</v>
      </c>
      <c r="N933" s="141">
        <v>2.2999999999999998</v>
      </c>
      <c r="O933" s="139" t="s">
        <v>7</v>
      </c>
      <c r="P933" s="139" t="s">
        <v>7</v>
      </c>
      <c r="Q933" s="139" t="s">
        <v>7</v>
      </c>
      <c r="R933" s="142"/>
      <c r="S933" s="2"/>
      <c r="T933" s="13"/>
      <c r="U933" s="2"/>
      <c r="V933" s="2"/>
    </row>
    <row r="934" spans="2:22" hidden="1" x14ac:dyDescent="0.15">
      <c r="D934" s="370" t="s">
        <v>21</v>
      </c>
      <c r="E934" s="371"/>
      <c r="F934" s="125">
        <f t="shared" ref="F934:Q934" si="662">F923+F925+F927+F929+F931</f>
        <v>0</v>
      </c>
      <c r="G934" s="28">
        <f t="shared" si="662"/>
        <v>0</v>
      </c>
      <c r="H934" s="55">
        <f t="shared" si="662"/>
        <v>0</v>
      </c>
      <c r="I934" s="29">
        <f t="shared" si="662"/>
        <v>0</v>
      </c>
      <c r="J934" s="78">
        <f t="shared" si="662"/>
        <v>757</v>
      </c>
      <c r="K934" s="71">
        <f t="shared" si="662"/>
        <v>66</v>
      </c>
      <c r="L934" s="78">
        <f t="shared" si="662"/>
        <v>263</v>
      </c>
      <c r="M934" s="71">
        <f t="shared" si="662"/>
        <v>428</v>
      </c>
      <c r="N934" s="78">
        <f t="shared" si="662"/>
        <v>757</v>
      </c>
      <c r="O934" s="71">
        <f t="shared" si="662"/>
        <v>66</v>
      </c>
      <c r="P934" s="78">
        <f t="shared" si="662"/>
        <v>263</v>
      </c>
      <c r="Q934" s="71">
        <f t="shared" si="662"/>
        <v>428</v>
      </c>
      <c r="S934" s="2"/>
      <c r="T934" s="13"/>
      <c r="U934" s="2"/>
      <c r="V934" s="2"/>
    </row>
    <row r="935" spans="2:22" ht="14.25" hidden="1" thickBot="1" x14ac:dyDescent="0.2">
      <c r="D935" s="370"/>
      <c r="E935" s="371"/>
      <c r="F935" s="143" t="e">
        <f>F924+F926+F928+F930+F932</f>
        <v>#DIV/0!</v>
      </c>
      <c r="G935" s="144" t="e">
        <f>G924+G926+G928+G930+G932</f>
        <v>#DIV/0!</v>
      </c>
      <c r="H935" s="145" t="e">
        <f>H924+H926+H928+H930+H932+0.1%</f>
        <v>#DIV/0!</v>
      </c>
      <c r="I935" s="146" t="e">
        <f>I924+I926+I928+I930+I932</f>
        <v>#DIV/0!</v>
      </c>
      <c r="J935" s="60">
        <f>J924+J926+J928+J930+J932</f>
        <v>1</v>
      </c>
      <c r="K935" s="50">
        <f>K924+K926+K928+K930+K932</f>
        <v>0.99999999999999989</v>
      </c>
      <c r="L935" s="60">
        <f>L924+L926+L928+L930+L932+0.1%</f>
        <v>1</v>
      </c>
      <c r="M935" s="50">
        <f>M924+M926+M928+M930+M932</f>
        <v>1</v>
      </c>
      <c r="N935" s="60">
        <f>N924+N926+N928+N930+N932</f>
        <v>1</v>
      </c>
      <c r="O935" s="50">
        <f>O924+O926+O928+O930+O932</f>
        <v>0.99999999999999989</v>
      </c>
      <c r="P935" s="60">
        <f>P924+P926+P928+P930+P932+0.1%</f>
        <v>1</v>
      </c>
      <c r="Q935" s="50">
        <f>Q924+Q926+Q928+Q930+Q932</f>
        <v>1</v>
      </c>
      <c r="R935" s="61"/>
      <c r="S935" s="2"/>
      <c r="T935" s="13"/>
      <c r="U935" s="42"/>
      <c r="V935" s="2"/>
    </row>
    <row r="936" spans="2:22" hidden="1" x14ac:dyDescent="0.15">
      <c r="D936" s="96"/>
      <c r="E936" s="96"/>
      <c r="F936" s="82"/>
      <c r="G936" s="82"/>
      <c r="H936" s="82"/>
      <c r="I936" s="82"/>
      <c r="J936" s="82"/>
      <c r="K936" s="82"/>
      <c r="L936" s="61"/>
      <c r="M936" s="42"/>
      <c r="N936" s="82"/>
      <c r="O936" s="82"/>
      <c r="P936" s="61"/>
      <c r="Q936" s="42"/>
      <c r="S936" s="2"/>
      <c r="T936" s="13"/>
    </row>
    <row r="937" spans="2:22" hidden="1" x14ac:dyDescent="0.15">
      <c r="K937" s="5"/>
      <c r="O937" s="5"/>
      <c r="S937" s="2"/>
      <c r="T937" s="13"/>
    </row>
    <row r="938" spans="2:22" hidden="1" x14ac:dyDescent="0.15">
      <c r="S938" s="2"/>
      <c r="T938" s="13"/>
    </row>
    <row r="939" spans="2:22" ht="14.25" hidden="1" thickBot="1" x14ac:dyDescent="0.2">
      <c r="B939" s="3" t="s">
        <v>73</v>
      </c>
      <c r="G939" s="11" t="s">
        <v>9</v>
      </c>
      <c r="S939" s="2"/>
      <c r="T939" s="43"/>
    </row>
    <row r="940" spans="2:22" hidden="1" x14ac:dyDescent="0.15">
      <c r="D940" s="335"/>
      <c r="E940" s="339"/>
      <c r="F940" s="415" t="s">
        <v>10</v>
      </c>
      <c r="G940" s="372"/>
      <c r="H940" s="372"/>
      <c r="I940" s="373"/>
      <c r="J940" s="339" t="s">
        <v>11</v>
      </c>
      <c r="K940" s="339"/>
      <c r="L940" s="339"/>
      <c r="M940" s="392"/>
      <c r="N940" s="339" t="s">
        <v>11</v>
      </c>
      <c r="O940" s="339"/>
      <c r="P940" s="339"/>
      <c r="Q940" s="392"/>
      <c r="S940" s="2"/>
      <c r="U940" s="2"/>
      <c r="V940" s="2"/>
    </row>
    <row r="941" spans="2:22" hidden="1" x14ac:dyDescent="0.15">
      <c r="D941" s="337"/>
      <c r="E941" s="340"/>
      <c r="F941" s="14"/>
      <c r="G941" s="15" t="s">
        <v>12</v>
      </c>
      <c r="H941" s="15" t="s">
        <v>13</v>
      </c>
      <c r="I941" s="147" t="s">
        <v>74</v>
      </c>
      <c r="J941" s="18"/>
      <c r="K941" s="15" t="s">
        <v>12</v>
      </c>
      <c r="L941" s="15" t="s">
        <v>13</v>
      </c>
      <c r="M941" s="148" t="s">
        <v>74</v>
      </c>
      <c r="N941" s="18"/>
      <c r="O941" s="15" t="s">
        <v>12</v>
      </c>
      <c r="P941" s="15" t="s">
        <v>13</v>
      </c>
      <c r="Q941" s="148" t="s">
        <v>74</v>
      </c>
      <c r="U941" s="2"/>
      <c r="V941" s="2"/>
    </row>
    <row r="942" spans="2:22" hidden="1" x14ac:dyDescent="0.15">
      <c r="D942" s="331" t="s">
        <v>75</v>
      </c>
      <c r="E942" s="364"/>
      <c r="F942" s="27">
        <f>G942+H942+I942</f>
        <v>0</v>
      </c>
      <c r="G942" s="28">
        <v>0</v>
      </c>
      <c r="H942" s="28">
        <v>0</v>
      </c>
      <c r="I942" s="149">
        <v>0</v>
      </c>
      <c r="J942" s="31">
        <v>235</v>
      </c>
      <c r="K942" s="28">
        <v>15</v>
      </c>
      <c r="L942" s="28">
        <v>51</v>
      </c>
      <c r="M942" s="30">
        <f>J942-K942-L942</f>
        <v>169</v>
      </c>
      <c r="N942" s="31">
        <v>235</v>
      </c>
      <c r="O942" s="28">
        <v>15</v>
      </c>
      <c r="P942" s="28">
        <v>51</v>
      </c>
      <c r="Q942" s="30">
        <f>N942-O942-P942</f>
        <v>169</v>
      </c>
      <c r="U942" s="2"/>
      <c r="V942" s="2"/>
    </row>
    <row r="943" spans="2:22" hidden="1" x14ac:dyDescent="0.15">
      <c r="D943" s="333"/>
      <c r="E943" s="365"/>
      <c r="F943" s="49" t="e">
        <f>ROUND(F942/(F$942+F$944+F$946+F$948),3)</f>
        <v>#DIV/0!</v>
      </c>
      <c r="G943" s="50" t="e">
        <f>ROUND(G942/(G$942+G$944+G$946+G$948),3)</f>
        <v>#DIV/0!</v>
      </c>
      <c r="H943" s="50" t="e">
        <f t="shared" ref="H943:Q943" si="663">ROUND(H942/(H$942+H$944+H$946+H$948),3)</f>
        <v>#DIV/0!</v>
      </c>
      <c r="I943" s="150" t="e">
        <f t="shared" si="663"/>
        <v>#DIV/0!</v>
      </c>
      <c r="J943" s="52">
        <f t="shared" si="663"/>
        <v>0.31</v>
      </c>
      <c r="K943" s="50">
        <f t="shared" si="663"/>
        <v>0.22700000000000001</v>
      </c>
      <c r="L943" s="50">
        <f t="shared" si="663"/>
        <v>0.19400000000000001</v>
      </c>
      <c r="M943" s="52">
        <f t="shared" si="663"/>
        <v>0.39500000000000002</v>
      </c>
      <c r="N943" s="52">
        <f t="shared" si="663"/>
        <v>0.31</v>
      </c>
      <c r="O943" s="50">
        <f t="shared" si="663"/>
        <v>0.22700000000000001</v>
      </c>
      <c r="P943" s="50">
        <f t="shared" si="663"/>
        <v>0.19400000000000001</v>
      </c>
      <c r="Q943" s="52">
        <f t="shared" si="663"/>
        <v>0.39500000000000002</v>
      </c>
      <c r="U943" s="2"/>
      <c r="V943" s="2"/>
    </row>
    <row r="944" spans="2:22" hidden="1" x14ac:dyDescent="0.15">
      <c r="D944" s="331" t="s">
        <v>76</v>
      </c>
      <c r="E944" s="364"/>
      <c r="F944" s="27">
        <f>G944+H944+I944</f>
        <v>0</v>
      </c>
      <c r="G944" s="28">
        <v>0</v>
      </c>
      <c r="H944" s="28">
        <v>0</v>
      </c>
      <c r="I944" s="149">
        <v>0</v>
      </c>
      <c r="J944" s="31">
        <v>342</v>
      </c>
      <c r="K944" s="28">
        <v>35</v>
      </c>
      <c r="L944" s="28">
        <v>124</v>
      </c>
      <c r="M944" s="30">
        <f>J944-K944-L944</f>
        <v>183</v>
      </c>
      <c r="N944" s="31">
        <v>342</v>
      </c>
      <c r="O944" s="28">
        <v>35</v>
      </c>
      <c r="P944" s="28">
        <v>124</v>
      </c>
      <c r="Q944" s="30">
        <f>N944-O944-P944</f>
        <v>183</v>
      </c>
      <c r="T944" s="13"/>
      <c r="U944" s="2"/>
      <c r="V944" s="2"/>
    </row>
    <row r="945" spans="2:39" hidden="1" x14ac:dyDescent="0.15">
      <c r="D945" s="333"/>
      <c r="E945" s="365"/>
      <c r="F945" s="49" t="e">
        <f>ROUND(F944/(F$942+F$944+F$946+F$948),3)</f>
        <v>#DIV/0!</v>
      </c>
      <c r="G945" s="50" t="e">
        <f>ROUND(G944/(G$942+G$944+G$946+G$948),3)</f>
        <v>#DIV/0!</v>
      </c>
      <c r="H945" s="50" t="e">
        <f t="shared" ref="H945:Q945" si="664">ROUND(H944/(H$942+H$944+H$946+H$948),3)</f>
        <v>#DIV/0!</v>
      </c>
      <c r="I945" s="150" t="e">
        <f t="shared" si="664"/>
        <v>#DIV/0!</v>
      </c>
      <c r="J945" s="52">
        <f t="shared" si="664"/>
        <v>0.45200000000000001</v>
      </c>
      <c r="K945" s="50">
        <f t="shared" si="664"/>
        <v>0.53</v>
      </c>
      <c r="L945" s="50">
        <f t="shared" si="664"/>
        <v>0.47099999999999997</v>
      </c>
      <c r="M945" s="52">
        <f t="shared" si="664"/>
        <v>0.42799999999999999</v>
      </c>
      <c r="N945" s="52">
        <f t="shared" si="664"/>
        <v>0.45200000000000001</v>
      </c>
      <c r="O945" s="50">
        <f t="shared" si="664"/>
        <v>0.53</v>
      </c>
      <c r="P945" s="50">
        <f t="shared" si="664"/>
        <v>0.47099999999999997</v>
      </c>
      <c r="Q945" s="52">
        <f t="shared" si="664"/>
        <v>0.42799999999999999</v>
      </c>
      <c r="T945" s="13"/>
      <c r="U945" s="2"/>
      <c r="V945" s="2"/>
    </row>
    <row r="946" spans="2:39" hidden="1" x14ac:dyDescent="0.15">
      <c r="D946" s="366" t="s">
        <v>77</v>
      </c>
      <c r="E946" s="367"/>
      <c r="F946" s="27">
        <f>G946+H946+I946</f>
        <v>0</v>
      </c>
      <c r="G946" s="28">
        <v>0</v>
      </c>
      <c r="H946" s="28">
        <v>0</v>
      </c>
      <c r="I946" s="149">
        <v>0</v>
      </c>
      <c r="J946" s="31">
        <v>104</v>
      </c>
      <c r="K946" s="28">
        <v>7</v>
      </c>
      <c r="L946" s="28">
        <v>65</v>
      </c>
      <c r="M946" s="30">
        <f>J946-K946-L946</f>
        <v>32</v>
      </c>
      <c r="N946" s="31">
        <v>104</v>
      </c>
      <c r="O946" s="28">
        <v>7</v>
      </c>
      <c r="P946" s="28">
        <v>65</v>
      </c>
      <c r="Q946" s="30">
        <f>N946-O946-P946</f>
        <v>32</v>
      </c>
      <c r="T946" s="13"/>
      <c r="U946" s="2"/>
      <c r="V946" s="2"/>
    </row>
    <row r="947" spans="2:39" hidden="1" x14ac:dyDescent="0.15">
      <c r="D947" s="368"/>
      <c r="E947" s="369"/>
      <c r="F947" s="49" t="e">
        <f>ROUND(F946/(F$942+F$944+F$946+F$948),3)</f>
        <v>#DIV/0!</v>
      </c>
      <c r="G947" s="50" t="e">
        <f>ROUND(G946/(G$942+G$944+G$946+G$948),3)</f>
        <v>#DIV/0!</v>
      </c>
      <c r="H947" s="50" t="e">
        <f t="shared" ref="H947:Q947" si="665">ROUND(H946/(H$942+H$944+H$946+H$948),3)</f>
        <v>#DIV/0!</v>
      </c>
      <c r="I947" s="150" t="e">
        <f t="shared" si="665"/>
        <v>#DIV/0!</v>
      </c>
      <c r="J947" s="52">
        <f t="shared" si="665"/>
        <v>0.13700000000000001</v>
      </c>
      <c r="K947" s="50">
        <f t="shared" si="665"/>
        <v>0.106</v>
      </c>
      <c r="L947" s="50">
        <f t="shared" si="665"/>
        <v>0.247</v>
      </c>
      <c r="M947" s="52">
        <f t="shared" si="665"/>
        <v>7.4999999999999997E-2</v>
      </c>
      <c r="N947" s="52">
        <f t="shared" si="665"/>
        <v>0.13700000000000001</v>
      </c>
      <c r="O947" s="50">
        <f t="shared" si="665"/>
        <v>0.106</v>
      </c>
      <c r="P947" s="50">
        <f t="shared" si="665"/>
        <v>0.247</v>
      </c>
      <c r="Q947" s="52">
        <f t="shared" si="665"/>
        <v>7.4999999999999997E-2</v>
      </c>
      <c r="T947" s="13"/>
      <c r="U947" s="2"/>
      <c r="V947" s="2"/>
    </row>
    <row r="948" spans="2:39" hidden="1" x14ac:dyDescent="0.15">
      <c r="D948" s="331" t="s">
        <v>20</v>
      </c>
      <c r="E948" s="364"/>
      <c r="F948" s="27">
        <f>G948+H948+I948</f>
        <v>0</v>
      </c>
      <c r="G948" s="28">
        <v>0</v>
      </c>
      <c r="H948" s="28">
        <v>0</v>
      </c>
      <c r="I948" s="149">
        <v>0</v>
      </c>
      <c r="J948" s="31">
        <v>76</v>
      </c>
      <c r="K948" s="28">
        <v>9</v>
      </c>
      <c r="L948" s="28">
        <v>23</v>
      </c>
      <c r="M948" s="30">
        <f>J948-K948-L948</f>
        <v>44</v>
      </c>
      <c r="N948" s="31">
        <v>76</v>
      </c>
      <c r="O948" s="28">
        <v>9</v>
      </c>
      <c r="P948" s="28">
        <v>23</v>
      </c>
      <c r="Q948" s="30">
        <f>N948-O948-P948</f>
        <v>44</v>
      </c>
      <c r="T948" s="13"/>
      <c r="U948" s="2"/>
      <c r="V948" s="2"/>
    </row>
    <row r="949" spans="2:39" hidden="1" x14ac:dyDescent="0.15">
      <c r="D949" s="333"/>
      <c r="E949" s="365"/>
      <c r="F949" s="49" t="e">
        <f>ROUND(F948/(F$942+F$944+F$946+F$948),3)</f>
        <v>#DIV/0!</v>
      </c>
      <c r="G949" s="50" t="e">
        <f>ROUND(G948/(G$942+G$944+G$946+G$948),3)</f>
        <v>#DIV/0!</v>
      </c>
      <c r="H949" s="50" t="e">
        <f t="shared" ref="H949:Q949" si="666">ROUND(H948/(H$942+H$944+H$946+H$948),3)</f>
        <v>#DIV/0!</v>
      </c>
      <c r="I949" s="150" t="e">
        <f t="shared" si="666"/>
        <v>#DIV/0!</v>
      </c>
      <c r="J949" s="52">
        <f t="shared" si="666"/>
        <v>0.1</v>
      </c>
      <c r="K949" s="50">
        <f t="shared" si="666"/>
        <v>0.13600000000000001</v>
      </c>
      <c r="L949" s="50">
        <f t="shared" si="666"/>
        <v>8.6999999999999994E-2</v>
      </c>
      <c r="M949" s="52">
        <f t="shared" si="666"/>
        <v>0.10299999999999999</v>
      </c>
      <c r="N949" s="52">
        <f t="shared" si="666"/>
        <v>0.1</v>
      </c>
      <c r="O949" s="50">
        <f t="shared" si="666"/>
        <v>0.13600000000000001</v>
      </c>
      <c r="P949" s="50">
        <f t="shared" si="666"/>
        <v>8.6999999999999994E-2</v>
      </c>
      <c r="Q949" s="52">
        <f t="shared" si="666"/>
        <v>0.10299999999999999</v>
      </c>
      <c r="T949" s="13"/>
      <c r="U949" s="2"/>
      <c r="V949" s="2"/>
    </row>
    <row r="950" spans="2:39" hidden="1" x14ac:dyDescent="0.15">
      <c r="D950" s="335" t="s">
        <v>21</v>
      </c>
      <c r="E950" s="339"/>
      <c r="F950" s="125">
        <f t="shared" ref="F950:Q950" si="667">F942+F944+F946+F948</f>
        <v>0</v>
      </c>
      <c r="G950" s="28">
        <f t="shared" si="667"/>
        <v>0</v>
      </c>
      <c r="H950" s="28">
        <f t="shared" si="667"/>
        <v>0</v>
      </c>
      <c r="I950" s="149">
        <f t="shared" si="667"/>
        <v>0</v>
      </c>
      <c r="J950" s="55">
        <f t="shared" si="667"/>
        <v>757</v>
      </c>
      <c r="K950" s="28">
        <f t="shared" si="667"/>
        <v>66</v>
      </c>
      <c r="L950" s="28">
        <f t="shared" si="667"/>
        <v>263</v>
      </c>
      <c r="M950" s="30">
        <f t="shared" si="667"/>
        <v>428</v>
      </c>
      <c r="N950" s="55">
        <f t="shared" si="667"/>
        <v>757</v>
      </c>
      <c r="O950" s="28">
        <f t="shared" si="667"/>
        <v>66</v>
      </c>
      <c r="P950" s="28">
        <f t="shared" si="667"/>
        <v>263</v>
      </c>
      <c r="Q950" s="30">
        <f t="shared" si="667"/>
        <v>428</v>
      </c>
      <c r="T950" s="13"/>
      <c r="U950" s="2"/>
      <c r="V950" s="2"/>
    </row>
    <row r="951" spans="2:39" ht="14.25" hidden="1" thickBot="1" x14ac:dyDescent="0.2">
      <c r="D951" s="337"/>
      <c r="E951" s="340"/>
      <c r="F951" s="143" t="e">
        <f>F943+F945+F947+F949+0.1%</f>
        <v>#DIV/0!</v>
      </c>
      <c r="G951" s="144" t="e">
        <f>G943+G945+G947+G949+0.1%</f>
        <v>#DIV/0!</v>
      </c>
      <c r="H951" s="144" t="e">
        <f>H943+H945+H947+H949+0.1%</f>
        <v>#DIV/0!</v>
      </c>
      <c r="I951" s="151" t="e">
        <f>I943+I945+I947+I949-0.1%</f>
        <v>#DIV/0!</v>
      </c>
      <c r="J951" s="60">
        <f>J943+J945+J947+J949+0.1%</f>
        <v>1</v>
      </c>
      <c r="K951" s="50">
        <f>K943+K945+K947+K949+0.1%</f>
        <v>1</v>
      </c>
      <c r="L951" s="50">
        <f>L943+L945+L947+L949+0.1%</f>
        <v>1</v>
      </c>
      <c r="M951" s="52">
        <f>M943+M945+M947+M949-0.1%</f>
        <v>0.99999999999999989</v>
      </c>
      <c r="N951" s="60">
        <f>N943+N945+N947+N949+0.1%</f>
        <v>1</v>
      </c>
      <c r="O951" s="50">
        <f>O943+O945+O947+O949+0.1%</f>
        <v>1</v>
      </c>
      <c r="P951" s="50">
        <f>P943+P945+P947+P949+0.1%</f>
        <v>1</v>
      </c>
      <c r="Q951" s="52">
        <f>Q943+Q945+Q947+Q949-0.1%</f>
        <v>0.99999999999999989</v>
      </c>
      <c r="T951" s="13"/>
      <c r="U951" s="2"/>
      <c r="V951" s="2"/>
    </row>
    <row r="952" spans="2:39" hidden="1" x14ac:dyDescent="0.15">
      <c r="G952" s="61"/>
      <c r="H952" s="61"/>
      <c r="I952" s="61"/>
      <c r="J952" s="61"/>
      <c r="K952" s="61"/>
      <c r="L952" s="61"/>
      <c r="M952" s="42"/>
      <c r="N952" s="61"/>
      <c r="O952" s="61"/>
      <c r="P952" s="61"/>
      <c r="Q952" s="42"/>
      <c r="T952" s="13"/>
    </row>
    <row r="953" spans="2:39" hidden="1" x14ac:dyDescent="0.15">
      <c r="G953" s="61"/>
      <c r="H953" s="61"/>
      <c r="I953" s="61"/>
      <c r="J953" s="61"/>
      <c r="K953" s="61"/>
      <c r="L953" s="61"/>
      <c r="M953" s="42"/>
      <c r="N953" s="61"/>
      <c r="O953" s="61"/>
      <c r="P953" s="61"/>
      <c r="Q953" s="42"/>
      <c r="T953" s="13"/>
    </row>
    <row r="954" spans="2:39" ht="14.25" hidden="1" thickBot="1" x14ac:dyDescent="0.2">
      <c r="B954" s="152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T954" s="13"/>
      <c r="V954" s="153" t="s">
        <v>78</v>
      </c>
      <c r="W954" s="2"/>
      <c r="X954" s="2"/>
      <c r="Y954" s="2"/>
      <c r="Z954" s="2"/>
      <c r="AA954" s="2"/>
      <c r="AB954" s="11" t="s">
        <v>79</v>
      </c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154"/>
    </row>
    <row r="955" spans="2:39" hidden="1" x14ac:dyDescent="0.15">
      <c r="B955" s="5"/>
      <c r="C955" s="5"/>
      <c r="D955" s="44"/>
      <c r="E955" s="44"/>
      <c r="F955" s="44"/>
      <c r="G955" s="44"/>
      <c r="H955" s="44"/>
      <c r="I955" s="44"/>
      <c r="J955" s="96"/>
      <c r="K955" s="400"/>
      <c r="L955" s="400"/>
      <c r="M955" s="400"/>
      <c r="N955" s="400"/>
      <c r="O955" s="400"/>
      <c r="P955" s="400"/>
      <c r="Q955" s="400"/>
      <c r="R955" s="400"/>
      <c r="T955" s="13"/>
      <c r="V955" s="2"/>
      <c r="W955" s="155"/>
      <c r="X955" s="372" t="s">
        <v>10</v>
      </c>
      <c r="Y955" s="372"/>
      <c r="Z955" s="372"/>
      <c r="AA955" s="372"/>
      <c r="AB955" s="372"/>
      <c r="AC955" s="372"/>
      <c r="AD955" s="373"/>
      <c r="AE955" s="156"/>
      <c r="AF955" s="339" t="s">
        <v>11</v>
      </c>
      <c r="AG955" s="339"/>
      <c r="AH955" s="339"/>
      <c r="AI955" s="339"/>
      <c r="AJ955" s="339"/>
      <c r="AK955" s="339"/>
      <c r="AL955" s="392"/>
      <c r="AM955" s="157"/>
    </row>
    <row r="956" spans="2:39" hidden="1" x14ac:dyDescent="0.15">
      <c r="B956" s="5"/>
      <c r="C956" s="5"/>
      <c r="D956" s="96"/>
      <c r="E956" s="44"/>
      <c r="F956" s="44"/>
      <c r="G956" s="44"/>
      <c r="H956" s="44"/>
      <c r="I956" s="44"/>
      <c r="J956" s="96"/>
      <c r="K956" s="96"/>
      <c r="L956" s="399"/>
      <c r="M956" s="399"/>
      <c r="N956" s="96"/>
      <c r="O956" s="96"/>
      <c r="P956" s="399"/>
      <c r="Q956" s="399"/>
      <c r="R956" s="158"/>
      <c r="V956" s="2"/>
      <c r="W956" s="116"/>
      <c r="X956" s="18"/>
      <c r="Y956" s="374" t="s">
        <v>12</v>
      </c>
      <c r="Z956" s="374"/>
      <c r="AA956" s="393" t="s">
        <v>13</v>
      </c>
      <c r="AB956" s="376"/>
      <c r="AC956" s="377" t="s">
        <v>14</v>
      </c>
      <c r="AD956" s="378"/>
      <c r="AE956" s="86"/>
      <c r="AF956" s="18"/>
      <c r="AG956" s="374" t="s">
        <v>12</v>
      </c>
      <c r="AH956" s="374"/>
      <c r="AI956" s="393" t="s">
        <v>13</v>
      </c>
      <c r="AJ956" s="376"/>
      <c r="AK956" s="377" t="s">
        <v>14</v>
      </c>
      <c r="AL956" s="388"/>
      <c r="AM956" s="159"/>
    </row>
    <row r="957" spans="2:39" hidden="1" x14ac:dyDescent="0.15">
      <c r="B957" s="363"/>
      <c r="C957" s="363"/>
      <c r="D957" s="363"/>
      <c r="E957" s="363"/>
      <c r="F957" s="44"/>
      <c r="G957" s="44"/>
      <c r="H957" s="44"/>
      <c r="I957" s="44"/>
      <c r="J957" s="96"/>
      <c r="K957" s="5"/>
      <c r="L957" s="96"/>
      <c r="M957" s="118"/>
      <c r="N957" s="96"/>
      <c r="O957" s="5"/>
      <c r="P957" s="96"/>
      <c r="Q957" s="118"/>
      <c r="R957" s="160"/>
      <c r="V957" s="391" t="s">
        <v>80</v>
      </c>
      <c r="W957" s="161"/>
      <c r="X957" s="103">
        <f>Z957+AB957+AD957</f>
        <v>0</v>
      </c>
      <c r="Y957" s="162"/>
      <c r="Z957" s="30">
        <v>0</v>
      </c>
      <c r="AA957" s="163"/>
      <c r="AB957" s="164">
        <v>0</v>
      </c>
      <c r="AC957" s="165"/>
      <c r="AD957" s="166">
        <v>0</v>
      </c>
      <c r="AE957" s="156">
        <v>1</v>
      </c>
      <c r="AF957" s="167">
        <v>510</v>
      </c>
      <c r="AG957" s="162">
        <v>1</v>
      </c>
      <c r="AH957" s="30">
        <v>20</v>
      </c>
      <c r="AI957" s="163">
        <v>1</v>
      </c>
      <c r="AJ957" s="103">
        <v>161</v>
      </c>
      <c r="AK957" s="168">
        <v>1</v>
      </c>
      <c r="AL957" s="30">
        <f>AF957-AH957-AJ957</f>
        <v>329</v>
      </c>
      <c r="AM957" s="169"/>
    </row>
    <row r="958" spans="2:39" hidden="1" x14ac:dyDescent="0.15">
      <c r="B958" s="363"/>
      <c r="C958" s="363"/>
      <c r="D958" s="363"/>
      <c r="E958" s="363"/>
      <c r="F958" s="44"/>
      <c r="G958" s="44"/>
      <c r="H958" s="44"/>
      <c r="I958" s="44"/>
      <c r="J958" s="96"/>
      <c r="K958" s="69"/>
      <c r="L958" s="158"/>
      <c r="M958" s="69"/>
      <c r="N958" s="96"/>
      <c r="O958" s="69"/>
      <c r="P958" s="158"/>
      <c r="Q958" s="69"/>
      <c r="R958" s="69"/>
      <c r="V958" s="391"/>
      <c r="W958" s="116"/>
      <c r="X958" s="104" t="e">
        <f>ROUND(X957/(X$957+X$959+X$961+X$963+X$965+X$967+X$969),3)</f>
        <v>#DIV/0!</v>
      </c>
      <c r="Y958" s="170"/>
      <c r="Z958" s="104" t="e">
        <f>ROUND(Z957/(Z$957+Z$959+Z$961+Z$963+Z$965+Z$967+Z$969),3)</f>
        <v>#DIV/0!</v>
      </c>
      <c r="AA958" s="81"/>
      <c r="AB958" s="104" t="e">
        <f>ROUND(AB957/(AB$957+AB$959+AB$961+AB$963+AB$965+AB$967+AB$969),3)</f>
        <v>#DIV/0!</v>
      </c>
      <c r="AC958" s="171"/>
      <c r="AD958" s="172" t="e">
        <f>ROUND(AD957/(AD$957+AD$959+AD$961+AD$963+AD$965+AD$967+AD$969),3)</f>
        <v>#DIV/0!</v>
      </c>
      <c r="AE958" s="86"/>
      <c r="AF958" s="104">
        <f>ROUND(AF957/(AF$957+AF$959+AF$961+AF$963+AF$967+AF$969),3)</f>
        <v>0.67400000000000004</v>
      </c>
      <c r="AG958" s="170"/>
      <c r="AH958" s="104">
        <f>ROUND(AH957/(AH$957+AH$959+AH$961+AH$963+AH$967+AH$969),3)</f>
        <v>0.30299999999999999</v>
      </c>
      <c r="AI958" s="81"/>
      <c r="AJ958" s="104">
        <f>ROUND(AJ957/(AJ$957+AJ$959+AJ$961+AJ$963+AJ$967+AJ$969),3)</f>
        <v>0.61199999999999999</v>
      </c>
      <c r="AK958" s="171"/>
      <c r="AL958" s="104">
        <f>ROUND(AL957/(AL$957+AL$959+AL$961+AL$963+AL$967+AL$969),3)</f>
        <v>0.76900000000000002</v>
      </c>
      <c r="AM958" s="159"/>
    </row>
    <row r="959" spans="2:39" hidden="1" x14ac:dyDescent="0.15">
      <c r="B959" s="363"/>
      <c r="C959" s="363"/>
      <c r="D959" s="363"/>
      <c r="E959" s="363"/>
      <c r="F959" s="44"/>
      <c r="G959" s="44"/>
      <c r="H959" s="44"/>
      <c r="I959" s="44"/>
      <c r="J959" s="96"/>
      <c r="K959" s="5"/>
      <c r="L959" s="96"/>
      <c r="M959" s="118"/>
      <c r="N959" s="96"/>
      <c r="O959" s="5"/>
      <c r="P959" s="96"/>
      <c r="Q959" s="118"/>
      <c r="R959" s="160"/>
      <c r="V959" s="391" t="s">
        <v>80</v>
      </c>
      <c r="W959" s="161"/>
      <c r="X959" s="103">
        <f>Z959+AB959+AD959</f>
        <v>0</v>
      </c>
      <c r="Y959" s="162"/>
      <c r="Z959" s="30">
        <v>0</v>
      </c>
      <c r="AA959" s="163"/>
      <c r="AB959" s="164">
        <v>0</v>
      </c>
      <c r="AC959" s="165"/>
      <c r="AD959" s="166">
        <v>0</v>
      </c>
      <c r="AE959" s="156">
        <v>2</v>
      </c>
      <c r="AF959" s="167">
        <v>54</v>
      </c>
      <c r="AG959" s="162">
        <v>4</v>
      </c>
      <c r="AH959" s="30">
        <v>3</v>
      </c>
      <c r="AI959" s="163">
        <v>2</v>
      </c>
      <c r="AJ959" s="103">
        <v>28</v>
      </c>
      <c r="AK959" s="168">
        <v>2</v>
      </c>
      <c r="AL959" s="30">
        <f>AF959-AH959-AJ959</f>
        <v>23</v>
      </c>
      <c r="AM959" s="169"/>
    </row>
    <row r="960" spans="2:39" hidden="1" x14ac:dyDescent="0.15">
      <c r="B960" s="363"/>
      <c r="C960" s="363"/>
      <c r="D960" s="363"/>
      <c r="E960" s="363"/>
      <c r="F960" s="44"/>
      <c r="G960" s="44"/>
      <c r="H960" s="44"/>
      <c r="I960" s="44"/>
      <c r="J960" s="96"/>
      <c r="K960" s="69"/>
      <c r="L960" s="158"/>
      <c r="M960" s="69"/>
      <c r="N960" s="96"/>
      <c r="O960" s="69"/>
      <c r="P960" s="158"/>
      <c r="Q960" s="69"/>
      <c r="R960" s="160"/>
      <c r="V960" s="391"/>
      <c r="W960" s="116"/>
      <c r="X960" s="104" t="e">
        <f>ROUND(X959/(X$957+X$959+X$961+X$963+X$965+X$967+X$969),3)</f>
        <v>#DIV/0!</v>
      </c>
      <c r="Y960" s="170"/>
      <c r="Z960" s="104" t="e">
        <f>ROUND(Z959/(Z$957+Z$959+Z$961+Z$963+Z$965+Z$967+Z$969),3)</f>
        <v>#DIV/0!</v>
      </c>
      <c r="AA960" s="81"/>
      <c r="AB960" s="104" t="e">
        <f>ROUND(AB959/(AB$957+AB$959+AB$961+AB$963+AB$965+AB$967+AB$969),3)</f>
        <v>#DIV/0!</v>
      </c>
      <c r="AC960" s="171"/>
      <c r="AD960" s="172" t="e">
        <f>ROUND(AD959/(AD$957+AD$959+AD$961+AD$963+AD$965+AD$967+AD$969),3)</f>
        <v>#DIV/0!</v>
      </c>
      <c r="AE960" s="86"/>
      <c r="AF960" s="104">
        <f>ROUND(AF959/(AF$957+AF$959+AF$961+AF$963+AF$967+AF$969),3)</f>
        <v>7.0999999999999994E-2</v>
      </c>
      <c r="AG960" s="170"/>
      <c r="AH960" s="104">
        <f>ROUND(AH959/(AH$957+AH$959+AH$961+AH$963+AH$967+AH$969),3)</f>
        <v>4.4999999999999998E-2</v>
      </c>
      <c r="AI960" s="173"/>
      <c r="AJ960" s="104">
        <f>ROUND(AJ959/(AJ$957+AJ$959+AJ$961+AJ$963+AJ$967+AJ$969),3)</f>
        <v>0.106</v>
      </c>
      <c r="AK960" s="174"/>
      <c r="AL960" s="104">
        <f>ROUND(AL959/(AL$957+AL$961+AL$959+AL$963+AL$967+AL$969),3)</f>
        <v>5.3999999999999999E-2</v>
      </c>
      <c r="AM960" s="159"/>
    </row>
    <row r="961" spans="2:40" hidden="1" x14ac:dyDescent="0.15">
      <c r="B961" s="414"/>
      <c r="C961" s="414"/>
      <c r="D961" s="414"/>
      <c r="E961" s="414"/>
      <c r="F961" s="44"/>
      <c r="G961" s="44"/>
      <c r="H961" s="44"/>
      <c r="I961" s="44"/>
      <c r="J961" s="96"/>
      <c r="K961" s="5"/>
      <c r="L961" s="96"/>
      <c r="M961" s="118"/>
      <c r="N961" s="96"/>
      <c r="O961" s="5"/>
      <c r="P961" s="96"/>
      <c r="Q961" s="118"/>
      <c r="R961" s="160"/>
      <c r="V961" s="387" t="s">
        <v>81</v>
      </c>
      <c r="W961" s="161"/>
      <c r="X961" s="103">
        <f>Z961+AB961+AD961</f>
        <v>0</v>
      </c>
      <c r="Y961" s="162"/>
      <c r="Z961" s="30">
        <v>0</v>
      </c>
      <c r="AA961" s="163"/>
      <c r="AB961" s="164">
        <v>0</v>
      </c>
      <c r="AC961" s="165"/>
      <c r="AD961" s="166">
        <v>0</v>
      </c>
      <c r="AE961" s="156">
        <v>3</v>
      </c>
      <c r="AF961" s="167">
        <v>28</v>
      </c>
      <c r="AG961" s="162">
        <v>3</v>
      </c>
      <c r="AH961" s="30">
        <v>7</v>
      </c>
      <c r="AI961" s="163">
        <v>3</v>
      </c>
      <c r="AJ961" s="103">
        <v>17</v>
      </c>
      <c r="AK961" s="168">
        <v>4</v>
      </c>
      <c r="AL961" s="30">
        <f>AF961-AH961-AJ961</f>
        <v>4</v>
      </c>
      <c r="AM961" s="169"/>
    </row>
    <row r="962" spans="2:40" hidden="1" x14ac:dyDescent="0.15">
      <c r="B962" s="414"/>
      <c r="C962" s="414"/>
      <c r="D962" s="414"/>
      <c r="E962" s="414"/>
      <c r="F962" s="44"/>
      <c r="G962" s="44"/>
      <c r="H962" s="44"/>
      <c r="I962" s="44"/>
      <c r="J962" s="96"/>
      <c r="K962" s="69"/>
      <c r="L962" s="158"/>
      <c r="M962" s="69"/>
      <c r="N962" s="96"/>
      <c r="O962" s="69"/>
      <c r="P962" s="158"/>
      <c r="Q962" s="69"/>
      <c r="R962" s="160"/>
      <c r="V962" s="387"/>
      <c r="W962" s="116"/>
      <c r="X962" s="104" t="e">
        <f>ROUND(X961/(X$957+X$959+X$961+X$963+X$965+X$967+X$969),3)</f>
        <v>#DIV/0!</v>
      </c>
      <c r="Y962" s="170"/>
      <c r="Z962" s="104" t="e">
        <f>ROUND(Z961/(Z$957+Z$959+Z$961+Z$963+Z$965+Z$967+Z$969),3)</f>
        <v>#DIV/0!</v>
      </c>
      <c r="AA962" s="81"/>
      <c r="AB962" s="104" t="e">
        <f>ROUND(AB961/(AB$957+AB$959+AB$961+AB$963+AB$965+AB$967+AB$969),3)</f>
        <v>#DIV/0!</v>
      </c>
      <c r="AC962" s="171"/>
      <c r="AD962" s="172" t="e">
        <f>ROUND(AD961/(AD$957+AD$959+AD$961+AD$963+AD$965+AD$967+AD$969),3)</f>
        <v>#DIV/0!</v>
      </c>
      <c r="AE962" s="86"/>
      <c r="AF962" s="104">
        <f>ROUND(AF961/(AF$957+AF$959+AF$961+AF$963+AF$967+AF$969),3)</f>
        <v>3.6999999999999998E-2</v>
      </c>
      <c r="AG962" s="170"/>
      <c r="AH962" s="104">
        <f>ROUND(AH961/(AH$957+AH$959+AH$961+AH$963+AH$967+AH$969),3)</f>
        <v>0.106</v>
      </c>
      <c r="AI962" s="173"/>
      <c r="AJ962" s="104">
        <f>ROUND(AJ961/(AJ$957+AJ$959+AJ$961+AJ$963+AJ$967+AJ$969),3)</f>
        <v>6.5000000000000002E-2</v>
      </c>
      <c r="AK962" s="174"/>
      <c r="AL962" s="104">
        <f>ROUND(AL961/(AL$957+AL$961+AL$959+AL$963+AL$967+AL$969),3)</f>
        <v>8.9999999999999993E-3</v>
      </c>
      <c r="AM962" s="159"/>
    </row>
    <row r="963" spans="2:40" hidden="1" x14ac:dyDescent="0.15">
      <c r="B963" s="363"/>
      <c r="C963" s="363"/>
      <c r="D963" s="363"/>
      <c r="E963" s="363"/>
      <c r="F963" s="44"/>
      <c r="G963" s="44"/>
      <c r="H963" s="44"/>
      <c r="I963" s="44"/>
      <c r="J963" s="96"/>
      <c r="K963" s="5"/>
      <c r="L963" s="96"/>
      <c r="M963" s="118"/>
      <c r="N963" s="96"/>
      <c r="O963" s="5"/>
      <c r="P963" s="96"/>
      <c r="Q963" s="118"/>
      <c r="R963" s="160"/>
      <c r="V963" s="175" t="s">
        <v>82</v>
      </c>
      <c r="W963" s="161"/>
      <c r="X963" s="103">
        <f>Z963+AB963+AD963</f>
        <v>0</v>
      </c>
      <c r="Y963" s="162"/>
      <c r="Z963" s="30">
        <v>0</v>
      </c>
      <c r="AA963" s="163"/>
      <c r="AB963" s="164">
        <v>0</v>
      </c>
      <c r="AC963" s="165"/>
      <c r="AD963" s="166">
        <v>0</v>
      </c>
      <c r="AE963" s="156">
        <v>4</v>
      </c>
      <c r="AF963" s="167">
        <v>21</v>
      </c>
      <c r="AG963" s="162">
        <v>2</v>
      </c>
      <c r="AH963" s="30">
        <v>13</v>
      </c>
      <c r="AI963" s="163">
        <v>4</v>
      </c>
      <c r="AJ963" s="103">
        <v>2</v>
      </c>
      <c r="AK963" s="168">
        <v>3</v>
      </c>
      <c r="AL963" s="30">
        <f>AF963-AH963-AJ963</f>
        <v>6</v>
      </c>
      <c r="AM963" s="169"/>
    </row>
    <row r="964" spans="2:40" hidden="1" x14ac:dyDescent="0.15">
      <c r="B964" s="363"/>
      <c r="C964" s="363"/>
      <c r="D964" s="363"/>
      <c r="E964" s="363"/>
      <c r="F964" s="44"/>
      <c r="G964" s="44"/>
      <c r="H964" s="44"/>
      <c r="I964" s="44"/>
      <c r="J964" s="96"/>
      <c r="K964" s="69"/>
      <c r="L964" s="69"/>
      <c r="M964" s="69"/>
      <c r="N964" s="96"/>
      <c r="O964" s="69"/>
      <c r="P964" s="69"/>
      <c r="Q964" s="69"/>
      <c r="R964" s="160"/>
      <c r="V964" s="176" t="s">
        <v>83</v>
      </c>
      <c r="W964" s="116"/>
      <c r="X964" s="104" t="e">
        <f>ROUND(X963/(X$957+X$959+X$961+X$963+X$965+X$967+X$969),3)</f>
        <v>#DIV/0!</v>
      </c>
      <c r="Y964" s="170"/>
      <c r="Z964" s="104" t="e">
        <f>ROUND(Z963/(Z$957+Z$959+Z$961+Z$963+Z$965+Z$967+Z$969),3)</f>
        <v>#DIV/0!</v>
      </c>
      <c r="AA964" s="81"/>
      <c r="AB964" s="104" t="e">
        <f>ROUND(AB963/(AB$957+AB$959+AB$961+AB$963+AB$965+AB$967+AB$969),3)</f>
        <v>#DIV/0!</v>
      </c>
      <c r="AC964" s="171"/>
      <c r="AD964" s="172" t="e">
        <f>ROUND(AD963/(AD$957+AD$959+AD$961+AD$963+AD$965+AD$967+AD$969),3)</f>
        <v>#DIV/0!</v>
      </c>
      <c r="AE964" s="86"/>
      <c r="AF964" s="104">
        <f>ROUND(AF963/(AF$957+AF$959+AF$961+AF$963+AF$967+AF$969),3)</f>
        <v>2.8000000000000001E-2</v>
      </c>
      <c r="AG964" s="171"/>
      <c r="AH964" s="104">
        <f>ROUND(AH963/(AH$957+AH$959+AH$961+AH$963+AH$967+AH$969),3)</f>
        <v>0.19700000000000001</v>
      </c>
      <c r="AI964" s="173"/>
      <c r="AJ964" s="104">
        <f>ROUND(AJ963/(AJ$957+AJ$959+AJ$961+AJ$963+AJ$967+AJ$969),3)</f>
        <v>8.0000000000000002E-3</v>
      </c>
      <c r="AK964" s="174"/>
      <c r="AL964" s="104">
        <f>ROUND(AL963/(AL$957+AL$961+AL$959+AL$963+AL$967+AL$969),3)</f>
        <v>1.4E-2</v>
      </c>
      <c r="AM964" s="159"/>
    </row>
    <row r="965" spans="2:40" hidden="1" x14ac:dyDescent="0.15">
      <c r="B965" s="363"/>
      <c r="C965" s="363"/>
      <c r="D965" s="363"/>
      <c r="E965" s="363"/>
      <c r="F965" s="44"/>
      <c r="G965" s="44"/>
      <c r="H965" s="44"/>
      <c r="I965" s="44"/>
      <c r="J965" s="96"/>
      <c r="K965" s="69"/>
      <c r="L965" s="69"/>
      <c r="M965" s="69"/>
      <c r="N965" s="96"/>
      <c r="O965" s="69"/>
      <c r="P965" s="69"/>
      <c r="Q965" s="69"/>
      <c r="R965" s="160"/>
      <c r="V965" s="391" t="s">
        <v>84</v>
      </c>
      <c r="W965" s="177"/>
      <c r="X965" s="103">
        <f>Z965+AB965+AD965</f>
        <v>0</v>
      </c>
      <c r="Y965" s="178"/>
      <c r="Z965" s="30">
        <v>0</v>
      </c>
      <c r="AA965" s="163"/>
      <c r="AB965" s="164">
        <v>0</v>
      </c>
      <c r="AC965" s="165"/>
      <c r="AD965" s="166">
        <v>0</v>
      </c>
      <c r="AE965" s="96"/>
      <c r="AF965" s="381" t="s">
        <v>7</v>
      </c>
      <c r="AG965" s="178"/>
      <c r="AH965" s="381" t="s">
        <v>7</v>
      </c>
      <c r="AI965" s="179"/>
      <c r="AJ965" s="381" t="s">
        <v>7</v>
      </c>
      <c r="AK965" s="180"/>
      <c r="AL965" s="381" t="s">
        <v>7</v>
      </c>
      <c r="AM965" s="159"/>
    </row>
    <row r="966" spans="2:40" hidden="1" x14ac:dyDescent="0.15">
      <c r="B966" s="363"/>
      <c r="C966" s="363"/>
      <c r="D966" s="363"/>
      <c r="E966" s="363"/>
      <c r="F966" s="44"/>
      <c r="G966" s="44"/>
      <c r="H966" s="44"/>
      <c r="I966" s="44"/>
      <c r="J966" s="96"/>
      <c r="K966" s="69"/>
      <c r="L966" s="69"/>
      <c r="M966" s="69"/>
      <c r="N966" s="96"/>
      <c r="O966" s="69"/>
      <c r="P966" s="69"/>
      <c r="Q966" s="69"/>
      <c r="R966" s="160"/>
      <c r="V966" s="391"/>
      <c r="W966" s="177"/>
      <c r="X966" s="104" t="e">
        <f>ROUND(X965/(X$957+X$959+X$961+X$963+X$965+X$967+X$969),3)</f>
        <v>#DIV/0!</v>
      </c>
      <c r="Y966" s="170"/>
      <c r="Z966" s="104" t="e">
        <f>ROUND(Z965/(Z$957+Z$959+Z$961+Z$963+Z$965+Z$967+Z$969),3)</f>
        <v>#DIV/0!</v>
      </c>
      <c r="AA966" s="81"/>
      <c r="AB966" s="104" t="e">
        <f>ROUND(AB965/(AB$957+AB$959+AB$961+AB$963+AB$965+AB$967+AB$969),3)</f>
        <v>#DIV/0!</v>
      </c>
      <c r="AC966" s="171"/>
      <c r="AD966" s="172" t="e">
        <f>ROUND(AD965/(AD$957+AD$959+AD$961+AD$963+AD$965+AD$967+AD$969),3)</f>
        <v>#DIV/0!</v>
      </c>
      <c r="AE966" s="96"/>
      <c r="AF966" s="382"/>
      <c r="AG966" s="178"/>
      <c r="AH966" s="382"/>
      <c r="AI966" s="179"/>
      <c r="AJ966" s="382"/>
      <c r="AK966" s="180"/>
      <c r="AL966" s="382"/>
      <c r="AM966" s="159"/>
    </row>
    <row r="967" spans="2:40" hidden="1" x14ac:dyDescent="0.15">
      <c r="B967" s="414"/>
      <c r="C967" s="414"/>
      <c r="D967" s="414"/>
      <c r="E967" s="414"/>
      <c r="F967" s="44"/>
      <c r="G967" s="44"/>
      <c r="H967" s="44"/>
      <c r="I967" s="44"/>
      <c r="J967" s="133"/>
      <c r="K967" s="5"/>
      <c r="L967" s="5"/>
      <c r="M967" s="118"/>
      <c r="N967" s="133"/>
      <c r="O967" s="5"/>
      <c r="P967" s="5"/>
      <c r="Q967" s="118"/>
      <c r="R967" s="69"/>
      <c r="V967" s="387" t="s">
        <v>85</v>
      </c>
      <c r="W967" s="181"/>
      <c r="X967" s="103">
        <f>Z967+AB967+AD967</f>
        <v>0</v>
      </c>
      <c r="Y967" s="182"/>
      <c r="Z967" s="30">
        <v>0</v>
      </c>
      <c r="AA967" s="183"/>
      <c r="AB967" s="164">
        <v>0</v>
      </c>
      <c r="AC967" s="165"/>
      <c r="AD967" s="166">
        <v>0</v>
      </c>
      <c r="AE967" s="184"/>
      <c r="AF967" s="167">
        <v>90</v>
      </c>
      <c r="AG967" s="182"/>
      <c r="AH967" s="30">
        <v>18</v>
      </c>
      <c r="AI967" s="183"/>
      <c r="AJ967" s="103">
        <v>37</v>
      </c>
      <c r="AK967" s="185"/>
      <c r="AL967" s="30">
        <v>35</v>
      </c>
      <c r="AM967" s="169"/>
    </row>
    <row r="968" spans="2:40" hidden="1" x14ac:dyDescent="0.15">
      <c r="B968" s="414"/>
      <c r="C968" s="414"/>
      <c r="D968" s="414"/>
      <c r="E968" s="414"/>
      <c r="F968" s="44"/>
      <c r="G968" s="44"/>
      <c r="H968" s="44"/>
      <c r="I968" s="44"/>
      <c r="J968" s="133"/>
      <c r="K968" s="69"/>
      <c r="L968" s="69"/>
      <c r="M968" s="69"/>
      <c r="N968" s="133"/>
      <c r="O968" s="69"/>
      <c r="P968" s="69"/>
      <c r="Q968" s="69"/>
      <c r="R968" s="69"/>
      <c r="V968" s="387"/>
      <c r="W968" s="186"/>
      <c r="X968" s="104" t="e">
        <f>ROUND(X967/(X$957+X$959+X$961+X$963+X$965+X$967+X$969),3)</f>
        <v>#DIV/0!</v>
      </c>
      <c r="Y968" s="170"/>
      <c r="Z968" s="104" t="e">
        <f>ROUND(Z967/(Z$957+Z$959+Z$961+Z$963+Z$965+Z$967+Z$969),3)</f>
        <v>#DIV/0!</v>
      </c>
      <c r="AA968" s="81"/>
      <c r="AB968" s="104" t="e">
        <f>ROUND(AB967/(AB$957+AB$959+AB$961+AB$963+AB$965+AB$967+AB$969),3)</f>
        <v>#DIV/0!</v>
      </c>
      <c r="AC968" s="171"/>
      <c r="AD968" s="172" t="e">
        <f>ROUND(AD967/(AD$957+AD$959+AD$961+AD$963+AD$965+AD$967+AD$969),3)</f>
        <v>#DIV/0!</v>
      </c>
      <c r="AE968" s="187"/>
      <c r="AF968" s="104">
        <f>ROUND(AF967/(AF$957+AF$959+AF$961+AF$963+AF$967+AF$969),3)</f>
        <v>0.11899999999999999</v>
      </c>
      <c r="AG968" s="171"/>
      <c r="AH968" s="104">
        <f>ROUND(AH967/(AH$957+AH$959+AH$961+AH$963+AH$967+AH$969),3)</f>
        <v>0.27300000000000002</v>
      </c>
      <c r="AI968" s="81"/>
      <c r="AJ968" s="104">
        <f>ROUND(AJ967/(AJ$957+AJ$959+AJ$961+AJ$963+AJ$967+AJ$969),3)</f>
        <v>0.14099999999999999</v>
      </c>
      <c r="AK968" s="171"/>
      <c r="AL968" s="104">
        <f>ROUND(AL967/(AL$957+AL$961+AL$959+AL$963+AL$967+AL$969),3)</f>
        <v>8.2000000000000003E-2</v>
      </c>
      <c r="AM968" s="159"/>
    </row>
    <row r="969" spans="2:40" hidden="1" x14ac:dyDescent="0.15">
      <c r="B969" s="414"/>
      <c r="C969" s="414"/>
      <c r="D969" s="414"/>
      <c r="E969" s="414"/>
      <c r="F969" s="44"/>
      <c r="G969" s="44"/>
      <c r="H969" s="44"/>
      <c r="I969" s="44"/>
      <c r="J969" s="133"/>
      <c r="K969" s="5"/>
      <c r="L969" s="5"/>
      <c r="M969" s="118"/>
      <c r="N969" s="133"/>
      <c r="O969" s="5"/>
      <c r="P969" s="5"/>
      <c r="Q969" s="118"/>
      <c r="R969" s="69"/>
      <c r="V969" s="387" t="s">
        <v>86</v>
      </c>
      <c r="W969" s="181"/>
      <c r="X969" s="103">
        <f>Z969+AB969+AD969</f>
        <v>0</v>
      </c>
      <c r="Y969" s="182"/>
      <c r="Z969" s="30">
        <v>0</v>
      </c>
      <c r="AA969" s="183"/>
      <c r="AB969" s="164">
        <v>0</v>
      </c>
      <c r="AC969" s="165"/>
      <c r="AD969" s="166">
        <v>0</v>
      </c>
      <c r="AE969" s="184"/>
      <c r="AF969" s="167">
        <v>54</v>
      </c>
      <c r="AG969" s="182"/>
      <c r="AH969" s="30">
        <v>5</v>
      </c>
      <c r="AI969" s="183"/>
      <c r="AJ969" s="103">
        <v>18</v>
      </c>
      <c r="AK969" s="185"/>
      <c r="AL969" s="30">
        <v>31</v>
      </c>
      <c r="AM969" s="169"/>
    </row>
    <row r="970" spans="2:40" hidden="1" x14ac:dyDescent="0.15">
      <c r="B970" s="414"/>
      <c r="C970" s="414"/>
      <c r="D970" s="414"/>
      <c r="E970" s="414"/>
      <c r="F970" s="44"/>
      <c r="G970" s="44"/>
      <c r="H970" s="44"/>
      <c r="I970" s="44"/>
      <c r="J970" s="133"/>
      <c r="K970" s="69"/>
      <c r="L970" s="69"/>
      <c r="M970" s="69"/>
      <c r="N970" s="133"/>
      <c r="O970" s="69"/>
      <c r="P970" s="69"/>
      <c r="Q970" s="69"/>
      <c r="R970" s="69"/>
      <c r="V970" s="387"/>
      <c r="W970" s="186"/>
      <c r="X970" s="104" t="e">
        <f>ROUND(X969/(X$957+X$959+X$961+X$963+X$965+X$967+X$969),3)</f>
        <v>#DIV/0!</v>
      </c>
      <c r="Y970" s="170"/>
      <c r="Z970" s="104" t="e">
        <f>ROUND(Z969/(Z$957+Z$959+Z$961+Z$963+Z$965+Z$967+Z$969),3)</f>
        <v>#DIV/0!</v>
      </c>
      <c r="AA970" s="81"/>
      <c r="AB970" s="104" t="e">
        <f>ROUND(AB969/(AB$957+AB$959+AB$961+AB$963+AB$965+AB$967+AB$969),3)</f>
        <v>#DIV/0!</v>
      </c>
      <c r="AC970" s="171"/>
      <c r="AD970" s="172" t="e">
        <f>ROUND(AD969/(AD$957+AD$959+AD$961+AD$963+AD$965+AD$967+AD$969),3)</f>
        <v>#DIV/0!</v>
      </c>
      <c r="AE970" s="187"/>
      <c r="AF970" s="104">
        <f>ROUND(AF969/(AF$957+AF$959+AF$961+AF$963+AF$967+AF$969),3)</f>
        <v>7.0999999999999994E-2</v>
      </c>
      <c r="AG970" s="171"/>
      <c r="AH970" s="104">
        <f>ROUND(AH969/(AH$957+AH$959+AH$961+AH$963+AH$967+AH$969),3)</f>
        <v>7.5999999999999998E-2</v>
      </c>
      <c r="AI970" s="81"/>
      <c r="AJ970" s="104">
        <f>ROUND(AJ969/(AJ$957+AJ$959+AJ$961+AJ$963+AJ$967+AJ$969),3)</f>
        <v>6.8000000000000005E-2</v>
      </c>
      <c r="AK970" s="171"/>
      <c r="AL970" s="104">
        <f>ROUND(AL969/(AL$957+AL$961+AL$959+AL$963+AL$967+AL$969),3)</f>
        <v>7.1999999999999995E-2</v>
      </c>
      <c r="AM970" s="159"/>
    </row>
    <row r="971" spans="2:40" hidden="1" x14ac:dyDescent="0.15">
      <c r="B971" s="400"/>
      <c r="C971" s="400"/>
      <c r="D971" s="400"/>
      <c r="E971" s="400"/>
      <c r="F971" s="44"/>
      <c r="G971" s="44"/>
      <c r="H971" s="44"/>
      <c r="I971" s="44"/>
      <c r="J971" s="5"/>
      <c r="K971" s="118"/>
      <c r="L971" s="118"/>
      <c r="M971" s="118"/>
      <c r="N971" s="5"/>
      <c r="O971" s="118"/>
      <c r="P971" s="118"/>
      <c r="Q971" s="118"/>
      <c r="R971" s="118"/>
      <c r="V971" s="371" t="s">
        <v>21</v>
      </c>
      <c r="W971" s="188"/>
      <c r="X971" s="164">
        <f>X957+X959+X961+X963+X969+X967+X965</f>
        <v>0</v>
      </c>
      <c r="Y971" s="165"/>
      <c r="Z971" s="30">
        <f>Z957+Z959+Z961+Z963+Z969+Z967</f>
        <v>0</v>
      </c>
      <c r="AA971" s="55"/>
      <c r="AB971" s="164">
        <f>AB957+AB959+AB961+AB963+AB969+AB967</f>
        <v>0</v>
      </c>
      <c r="AC971" s="165"/>
      <c r="AD971" s="166">
        <f>AD957+AD959+AD961+AD963+AD969+AD967</f>
        <v>0</v>
      </c>
      <c r="AE971" s="78"/>
      <c r="AF971" s="164">
        <f>AF957+AF959+AF961+AF963+AF969+AF967</f>
        <v>757</v>
      </c>
      <c r="AG971" s="165"/>
      <c r="AH971" s="30">
        <f>AH957+AH959+AH961+AH963+AH969+AH967</f>
        <v>66</v>
      </c>
      <c r="AI971" s="55"/>
      <c r="AJ971" s="164">
        <f>AJ957+AJ959+AJ961+AJ963+AJ969+AJ967</f>
        <v>263</v>
      </c>
      <c r="AK971" s="165"/>
      <c r="AL971" s="30">
        <f>AL957+AL959+AL961+AL963+AL969+AL967</f>
        <v>428</v>
      </c>
      <c r="AM971" s="169"/>
    </row>
    <row r="972" spans="2:40" ht="14.25" hidden="1" thickBot="1" x14ac:dyDescent="0.2">
      <c r="B972" s="400"/>
      <c r="C972" s="400"/>
      <c r="D972" s="400"/>
      <c r="E972" s="400"/>
      <c r="F972" s="44"/>
      <c r="G972" s="44"/>
      <c r="H972" s="44"/>
      <c r="I972" s="44"/>
      <c r="J972" s="5"/>
      <c r="K972" s="189"/>
      <c r="L972" s="189"/>
      <c r="M972" s="189"/>
      <c r="N972" s="5"/>
      <c r="O972" s="189"/>
      <c r="P972" s="189"/>
      <c r="Q972" s="189"/>
      <c r="R972" s="189"/>
      <c r="V972" s="371"/>
      <c r="W972" s="190"/>
      <c r="X972" s="191" t="e">
        <f>X958+X960+X962+X964+X970+X968+X966</f>
        <v>#DIV/0!</v>
      </c>
      <c r="Y972" s="192"/>
      <c r="Z972" s="193" t="e">
        <f>Z958+Z960+Z962+Z964+Z970+Z968+Z966</f>
        <v>#DIV/0!</v>
      </c>
      <c r="AA972" s="194"/>
      <c r="AB972" s="191" t="e">
        <f>AB958+AB960+AB962+AB964+AB970+AB968+AB966</f>
        <v>#DIV/0!</v>
      </c>
      <c r="AC972" s="192"/>
      <c r="AD972" s="195" t="e">
        <f>AD958+AD960+AD962+AD964+AD970+AD968+AD966</f>
        <v>#DIV/0!</v>
      </c>
      <c r="AE972" s="196"/>
      <c r="AF972" s="197">
        <f>AF958+AF960+AF962+AF964+AF970+AF968</f>
        <v>1</v>
      </c>
      <c r="AG972" s="198"/>
      <c r="AH972" s="199">
        <f>AH958+AH960+AH962+AH964+AH970+AH968</f>
        <v>1</v>
      </c>
      <c r="AI972" s="200"/>
      <c r="AJ972" s="197">
        <f>AJ958+AJ960+AJ962+AJ964+AJ970+AJ968</f>
        <v>1</v>
      </c>
      <c r="AK972" s="198"/>
      <c r="AL972" s="199">
        <f>AL958+AL960+AL962+AL964+AL970+AL968</f>
        <v>1</v>
      </c>
      <c r="AM972" s="201"/>
    </row>
    <row r="973" spans="2:40" hidden="1" x14ac:dyDescent="0.15">
      <c r="D973" s="96"/>
      <c r="E973" s="96"/>
      <c r="F973" s="96"/>
      <c r="G973" s="96"/>
      <c r="H973" s="96"/>
      <c r="I973" s="96"/>
      <c r="J973" s="5"/>
      <c r="K973" s="82"/>
      <c r="L973" s="82"/>
      <c r="M973" s="82"/>
      <c r="N973" s="5"/>
      <c r="O973" s="82"/>
      <c r="P973" s="82"/>
      <c r="Q973" s="82"/>
      <c r="R973" s="82"/>
      <c r="AK973" s="55"/>
      <c r="AL973" s="55"/>
      <c r="AM973" s="169"/>
    </row>
    <row r="974" spans="2:40" hidden="1" x14ac:dyDescent="0.15">
      <c r="D974" s="96"/>
      <c r="E974" s="96"/>
      <c r="F974" s="96"/>
      <c r="G974" s="96"/>
      <c r="H974" s="96"/>
      <c r="I974" s="96"/>
      <c r="J974" s="5"/>
      <c r="K974" s="82"/>
      <c r="L974" s="82"/>
      <c r="M974" s="82"/>
      <c r="N974" s="5"/>
      <c r="O974" s="82"/>
      <c r="P974" s="82"/>
      <c r="Q974" s="82"/>
      <c r="R974" s="82"/>
      <c r="AK974" s="189"/>
      <c r="AL974" s="189"/>
      <c r="AM974" s="201"/>
    </row>
    <row r="975" spans="2:40" ht="14.25" hidden="1" thickBot="1" x14ac:dyDescent="0.2">
      <c r="D975" s="96"/>
      <c r="E975" s="96"/>
      <c r="F975" s="96"/>
      <c r="G975" s="96"/>
      <c r="H975" s="96"/>
      <c r="I975" s="96"/>
      <c r="J975" s="5"/>
      <c r="K975" s="82"/>
      <c r="L975" s="82"/>
      <c r="M975" s="82"/>
      <c r="N975" s="5"/>
      <c r="O975" s="82"/>
      <c r="P975" s="82"/>
      <c r="Q975" s="82"/>
      <c r="R975" s="82"/>
      <c r="V975" s="153" t="s">
        <v>87</v>
      </c>
      <c r="W975" s="2"/>
      <c r="X975" s="2"/>
      <c r="Y975" s="2"/>
      <c r="Z975" s="2"/>
      <c r="AA975" s="2"/>
      <c r="AB975" s="11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154"/>
    </row>
    <row r="976" spans="2:40" hidden="1" x14ac:dyDescent="0.15">
      <c r="D976" s="96"/>
      <c r="E976" s="96"/>
      <c r="F976" s="96"/>
      <c r="G976" s="96"/>
      <c r="H976" s="96"/>
      <c r="I976" s="96"/>
      <c r="J976" s="5"/>
      <c r="K976" s="82"/>
      <c r="L976" s="82"/>
      <c r="M976" s="82"/>
      <c r="N976" s="5"/>
      <c r="O976" s="82"/>
      <c r="P976" s="82"/>
      <c r="Q976" s="82"/>
      <c r="R976" s="82"/>
      <c r="V976" s="2"/>
      <c r="W976" s="155"/>
      <c r="X976" s="372" t="s">
        <v>10</v>
      </c>
      <c r="Y976" s="372"/>
      <c r="Z976" s="372"/>
      <c r="AA976" s="372"/>
      <c r="AB976" s="372"/>
      <c r="AC976" s="372"/>
      <c r="AD976" s="373"/>
      <c r="AE976" s="161"/>
      <c r="AF976" s="339" t="s">
        <v>11</v>
      </c>
      <c r="AG976" s="339"/>
      <c r="AH976" s="339"/>
      <c r="AI976" s="339"/>
      <c r="AJ976" s="339"/>
      <c r="AK976" s="339"/>
      <c r="AL976" s="392"/>
      <c r="AM976" s="389" t="s">
        <v>88</v>
      </c>
      <c r="AN976" s="390"/>
    </row>
    <row r="977" spans="2:40" hidden="1" x14ac:dyDescent="0.15">
      <c r="D977" s="96"/>
      <c r="E977" s="96"/>
      <c r="F977" s="96"/>
      <c r="G977" s="96"/>
      <c r="H977" s="96"/>
      <c r="I977" s="96"/>
      <c r="J977" s="5"/>
      <c r="K977" s="82"/>
      <c r="L977" s="82"/>
      <c r="M977" s="82"/>
      <c r="N977" s="5"/>
      <c r="O977" s="82"/>
      <c r="P977" s="82"/>
      <c r="Q977" s="82"/>
      <c r="R977" s="82"/>
      <c r="V977" s="2"/>
      <c r="W977" s="116"/>
      <c r="X977" s="18"/>
      <c r="Y977" s="374" t="s">
        <v>12</v>
      </c>
      <c r="Z977" s="374"/>
      <c r="AA977" s="375" t="s">
        <v>13</v>
      </c>
      <c r="AB977" s="376"/>
      <c r="AC977" s="377" t="s">
        <v>14</v>
      </c>
      <c r="AD977" s="378"/>
      <c r="AE977" s="116"/>
      <c r="AF977" s="18"/>
      <c r="AG977" s="374" t="s">
        <v>12</v>
      </c>
      <c r="AH977" s="374"/>
      <c r="AI977" s="393" t="s">
        <v>13</v>
      </c>
      <c r="AJ977" s="376"/>
      <c r="AK977" s="377" t="s">
        <v>14</v>
      </c>
      <c r="AL977" s="388"/>
      <c r="AM977" s="389" t="s">
        <v>74</v>
      </c>
      <c r="AN977" s="390"/>
    </row>
    <row r="978" spans="2:40" hidden="1" x14ac:dyDescent="0.15">
      <c r="D978" s="96"/>
      <c r="E978" s="96"/>
      <c r="F978" s="96"/>
      <c r="G978" s="96"/>
      <c r="H978" s="96"/>
      <c r="I978" s="96"/>
      <c r="J978" s="5"/>
      <c r="K978" s="82"/>
      <c r="L978" s="82"/>
      <c r="M978" s="82"/>
      <c r="N978" s="5"/>
      <c r="O978" s="82"/>
      <c r="P978" s="82"/>
      <c r="Q978" s="82"/>
      <c r="R978" s="82"/>
      <c r="V978" s="391" t="s">
        <v>89</v>
      </c>
      <c r="W978" s="161"/>
      <c r="X978" s="103">
        <f>Z978+AB978+AD978</f>
        <v>0</v>
      </c>
      <c r="Y978" s="162"/>
      <c r="Z978" s="30">
        <v>0</v>
      </c>
      <c r="AA978" s="202"/>
      <c r="AB978" s="164">
        <v>0</v>
      </c>
      <c r="AC978" s="165"/>
      <c r="AD978" s="166">
        <v>0</v>
      </c>
      <c r="AE978" s="161"/>
      <c r="AF978" s="385"/>
      <c r="AG978" s="162"/>
      <c r="AH978" s="385"/>
      <c r="AI978" s="202"/>
      <c r="AJ978" s="385"/>
      <c r="AK978" s="165"/>
      <c r="AL978" s="385"/>
      <c r="AM978" s="203"/>
      <c r="AN978" s="410"/>
    </row>
    <row r="979" spans="2:40" hidden="1" x14ac:dyDescent="0.15">
      <c r="D979" s="96"/>
      <c r="E979" s="96"/>
      <c r="F979" s="96"/>
      <c r="G979" s="96"/>
      <c r="H979" s="96"/>
      <c r="I979" s="96"/>
      <c r="J979" s="5"/>
      <c r="K979" s="82"/>
      <c r="L979" s="82"/>
      <c r="M979" s="82"/>
      <c r="N979" s="5"/>
      <c r="O979" s="82"/>
      <c r="P979" s="82"/>
      <c r="Q979" s="82"/>
      <c r="R979" s="82"/>
      <c r="V979" s="391"/>
      <c r="W979" s="116"/>
      <c r="X979" s="104" t="e">
        <f>ROUND(X978/(X$978+X$980+X$982+X$984+X$986+X$988+X$990+X$992),3)</f>
        <v>#DIV/0!</v>
      </c>
      <c r="Y979" s="170"/>
      <c r="Z979" s="104" t="e">
        <f>ROUND(Z978/(Z$978+Z$980+Z$982+Z$984+Z$986+Z$988+Z$990+Z$992),3)</f>
        <v>#DIV/0!</v>
      </c>
      <c r="AA979" s="60"/>
      <c r="AB979" s="104" t="e">
        <f>ROUND(AB978/(AB$978+AB$980+AB$982+AB$984+AB$986+AB$988+AB$990+AB$992),3)</f>
        <v>#DIV/0!</v>
      </c>
      <c r="AC979" s="171"/>
      <c r="AD979" s="172" t="e">
        <f>ROUND(AD978/(AD$978+AD$980+AD$982+AD$984+AD$986+AD$988+AD$990+AD$992),3)</f>
        <v>#DIV/0!</v>
      </c>
      <c r="AE979" s="116"/>
      <c r="AF979" s="386"/>
      <c r="AG979" s="170"/>
      <c r="AH979" s="386"/>
      <c r="AI979" s="60"/>
      <c r="AJ979" s="386"/>
      <c r="AK979" s="171"/>
      <c r="AL979" s="386"/>
      <c r="AM979" s="204"/>
      <c r="AN979" s="411"/>
    </row>
    <row r="980" spans="2:40" hidden="1" x14ac:dyDescent="0.15">
      <c r="D980" s="96"/>
      <c r="E980" s="96"/>
      <c r="F980" s="96"/>
      <c r="G980" s="96"/>
      <c r="H980" s="96"/>
      <c r="I980" s="96"/>
      <c r="J980" s="5"/>
      <c r="K980" s="82"/>
      <c r="L980" s="82"/>
      <c r="M980" s="82"/>
      <c r="N980" s="5"/>
      <c r="O980" s="82"/>
      <c r="P980" s="82"/>
      <c r="Q980" s="82"/>
      <c r="R980" s="82"/>
      <c r="V980" s="205" t="s">
        <v>90</v>
      </c>
      <c r="W980" s="161"/>
      <c r="X980" s="103">
        <f>Z980+AB980+AD980</f>
        <v>0</v>
      </c>
      <c r="Y980" s="162"/>
      <c r="Z980" s="30">
        <v>0</v>
      </c>
      <c r="AA980" s="202"/>
      <c r="AB980" s="164">
        <v>0</v>
      </c>
      <c r="AC980" s="165"/>
      <c r="AD980" s="166">
        <v>0</v>
      </c>
      <c r="AE980" s="161"/>
      <c r="AF980" s="103"/>
      <c r="AG980" s="162"/>
      <c r="AH980" s="30"/>
      <c r="AI980" s="202"/>
      <c r="AJ980" s="164"/>
      <c r="AK980" s="165"/>
      <c r="AL980" s="103"/>
      <c r="AM980" s="203"/>
      <c r="AN980" s="103"/>
    </row>
    <row r="981" spans="2:40" hidden="1" x14ac:dyDescent="0.15">
      <c r="D981" s="96"/>
      <c r="E981" s="96"/>
      <c r="F981" s="96"/>
      <c r="G981" s="96"/>
      <c r="H981" s="96"/>
      <c r="I981" s="96"/>
      <c r="J981" s="5"/>
      <c r="K981" s="82"/>
      <c r="L981" s="82"/>
      <c r="M981" s="82"/>
      <c r="N981" s="5"/>
      <c r="O981" s="82"/>
      <c r="P981" s="82"/>
      <c r="Q981" s="82"/>
      <c r="R981" s="82"/>
      <c r="V981" s="206" t="s">
        <v>91</v>
      </c>
      <c r="W981" s="116"/>
      <c r="X981" s="104" t="e">
        <f>ROUND(X980/(X$978+X$980+X$982+X$984+X$986+X$988+X$990+X$992),3)</f>
        <v>#DIV/0!</v>
      </c>
      <c r="Y981" s="170"/>
      <c r="Z981" s="104" t="e">
        <f>ROUND(Z980/(Z$978+Z$980+Z$982+Z$984+Z$986+Z$988+Z$990+Z$992),3)</f>
        <v>#DIV/0!</v>
      </c>
      <c r="AA981" s="60"/>
      <c r="AB981" s="104" t="e">
        <f>ROUND(AB980/(AB$978+AB$980+AB$982+AB$984+AB$986+AB$988+AB$990+AB$992),3)</f>
        <v>#DIV/0!</v>
      </c>
      <c r="AC981" s="171"/>
      <c r="AD981" s="172" t="e">
        <f>ROUND(AD980/(AD$957+AD$959+AD$961+AD$963+AD$965+AD$967+AD$969),3)</f>
        <v>#DIV/0!</v>
      </c>
      <c r="AE981" s="116"/>
      <c r="AF981" s="104"/>
      <c r="AG981" s="170"/>
      <c r="AH981" s="104"/>
      <c r="AI981" s="60"/>
      <c r="AJ981" s="104"/>
      <c r="AK981" s="171"/>
      <c r="AL981" s="104"/>
      <c r="AM981" s="207"/>
      <c r="AN981" s="104"/>
    </row>
    <row r="982" spans="2:40" hidden="1" x14ac:dyDescent="0.15">
      <c r="D982" s="96"/>
      <c r="E982" s="96"/>
      <c r="F982" s="96"/>
      <c r="G982" s="96"/>
      <c r="H982" s="96"/>
      <c r="I982" s="96"/>
      <c r="J982" s="5"/>
      <c r="K982" s="82"/>
      <c r="L982" s="82"/>
      <c r="M982" s="82"/>
      <c r="N982" s="5"/>
      <c r="O982" s="82"/>
      <c r="P982" s="82"/>
      <c r="Q982" s="82"/>
      <c r="R982" s="82"/>
      <c r="V982" s="208" t="s">
        <v>92</v>
      </c>
      <c r="W982" s="161"/>
      <c r="X982" s="103">
        <f>Z982+AB982+AD982</f>
        <v>0</v>
      </c>
      <c r="Y982" s="162"/>
      <c r="Z982" s="30">
        <v>0</v>
      </c>
      <c r="AA982" s="202"/>
      <c r="AB982" s="164">
        <v>0</v>
      </c>
      <c r="AC982" s="165"/>
      <c r="AD982" s="166">
        <v>0</v>
      </c>
      <c r="AE982" s="161"/>
      <c r="AF982" s="103"/>
      <c r="AG982" s="162"/>
      <c r="AH982" s="30"/>
      <c r="AI982" s="202"/>
      <c r="AJ982" s="164"/>
      <c r="AK982" s="165"/>
      <c r="AL982" s="103"/>
      <c r="AM982" s="203"/>
      <c r="AN982" s="103"/>
    </row>
    <row r="983" spans="2:40" hidden="1" x14ac:dyDescent="0.15">
      <c r="K983" s="61"/>
      <c r="O983" s="61"/>
      <c r="V983" s="209" t="s">
        <v>93</v>
      </c>
      <c r="W983" s="116"/>
      <c r="X983" s="104" t="e">
        <f>ROUND(X982/(X$978+X$980+X$982+X$984+X$986+X$988+X$990+X$992),3)</f>
        <v>#DIV/0!</v>
      </c>
      <c r="Y983" s="170"/>
      <c r="Z983" s="104" t="e">
        <f>ROUND(Z982/(Z$978+Z$980+Z$982+Z$984+Z$986+Z$988+Z$990+Z$992),3)</f>
        <v>#DIV/0!</v>
      </c>
      <c r="AA983" s="60"/>
      <c r="AB983" s="104" t="e">
        <f>ROUND(AB982/(AB$978+AB$980+AB$982+AB$984+AB$986+AB$988+AB$990+AB$992),3)</f>
        <v>#DIV/0!</v>
      </c>
      <c r="AC983" s="171"/>
      <c r="AD983" s="172" t="e">
        <f>ROUND(AD982/(AD$978+AD$980+AD$982+AD$984+AD$986+AD$988+AD$990+AD$992),3)</f>
        <v>#DIV/0!</v>
      </c>
      <c r="AE983" s="116"/>
      <c r="AF983" s="104"/>
      <c r="AG983" s="170"/>
      <c r="AH983" s="104"/>
      <c r="AI983" s="60"/>
      <c r="AJ983" s="104"/>
      <c r="AK983" s="171"/>
      <c r="AL983" s="104"/>
      <c r="AM983" s="210"/>
      <c r="AN983" s="104"/>
    </row>
    <row r="984" spans="2:40" hidden="1" x14ac:dyDescent="0.15">
      <c r="B984" s="2" t="s">
        <v>94</v>
      </c>
      <c r="C984" s="2" t="s">
        <v>95</v>
      </c>
      <c r="V984" s="175" t="s">
        <v>96</v>
      </c>
      <c r="W984" s="161"/>
      <c r="X984" s="103">
        <f>Z984+AB984+AD984</f>
        <v>0</v>
      </c>
      <c r="Y984" s="162"/>
      <c r="Z984" s="30">
        <v>0</v>
      </c>
      <c r="AA984" s="202"/>
      <c r="AB984" s="164">
        <v>0</v>
      </c>
      <c r="AC984" s="165"/>
      <c r="AD984" s="166">
        <v>0</v>
      </c>
      <c r="AE984" s="161"/>
      <c r="AF984" s="103"/>
      <c r="AG984" s="162"/>
      <c r="AH984" s="30"/>
      <c r="AI984" s="202"/>
      <c r="AJ984" s="164"/>
      <c r="AK984" s="165"/>
      <c r="AL984" s="103"/>
      <c r="AM984" s="203"/>
      <c r="AN984" s="103"/>
    </row>
    <row r="985" spans="2:40" hidden="1" x14ac:dyDescent="0.15">
      <c r="D985" s="357"/>
      <c r="E985" s="358"/>
      <c r="F985" s="358"/>
      <c r="G985" s="358"/>
      <c r="H985" s="358"/>
      <c r="I985" s="359"/>
      <c r="J985" s="335" t="s">
        <v>11</v>
      </c>
      <c r="K985" s="339"/>
      <c r="L985" s="339"/>
      <c r="M985" s="339"/>
      <c r="N985" s="339"/>
      <c r="O985" s="339"/>
      <c r="P985" s="339"/>
      <c r="Q985" s="339"/>
      <c r="R985" s="339"/>
      <c r="V985" s="176" t="s">
        <v>97</v>
      </c>
      <c r="W985" s="116"/>
      <c r="X985" s="104" t="e">
        <f>ROUND(X984/(X$978+X$980+X$982+X$984+X$986+X$988+X$990+X$992),3)</f>
        <v>#DIV/0!</v>
      </c>
      <c r="Y985" s="170"/>
      <c r="Z985" s="104" t="e">
        <f>ROUND(Z984/(Z$978+Z$980+Z$982+Z$984+Z$986+Z$988+Z$990+Z$992),3)</f>
        <v>#DIV/0!</v>
      </c>
      <c r="AA985" s="60"/>
      <c r="AB985" s="104" t="e">
        <f>ROUND(AB984/(AB$978+AB$980+AB$982+AB$984+AB$986+AB$988+AB$990+AB$992),3)</f>
        <v>#DIV/0!</v>
      </c>
      <c r="AC985" s="171"/>
      <c r="AD985" s="172" t="e">
        <f>ROUND(AD984/(AD$978+AD$980+AD$982+AD$984+AD$986+AD$988+AD$990+AD$992),3)</f>
        <v>#DIV/0!</v>
      </c>
      <c r="AE985" s="116"/>
      <c r="AF985" s="104"/>
      <c r="AG985" s="170"/>
      <c r="AH985" s="104"/>
      <c r="AI985" s="60"/>
      <c r="AJ985" s="104"/>
      <c r="AK985" s="171"/>
      <c r="AL985" s="104"/>
      <c r="AM985" s="210"/>
      <c r="AN985" s="104"/>
    </row>
    <row r="986" spans="2:40" ht="13.5" hidden="1" customHeight="1" x14ac:dyDescent="0.15">
      <c r="D986" s="360"/>
      <c r="E986" s="361"/>
      <c r="F986" s="361"/>
      <c r="G986" s="361"/>
      <c r="H986" s="361"/>
      <c r="I986" s="362"/>
      <c r="J986" s="211"/>
      <c r="K986" s="18"/>
      <c r="L986" s="374" t="s">
        <v>12</v>
      </c>
      <c r="M986" s="374"/>
      <c r="N986" s="211"/>
      <c r="O986" s="18"/>
      <c r="P986" s="374" t="s">
        <v>12</v>
      </c>
      <c r="Q986" s="374"/>
      <c r="R986" s="15" t="s">
        <v>14</v>
      </c>
      <c r="V986" s="379" t="s">
        <v>98</v>
      </c>
      <c r="W986" s="177"/>
      <c r="X986" s="103">
        <f>Z986+AB986+AD986</f>
        <v>0</v>
      </c>
      <c r="Y986" s="178"/>
      <c r="Z986" s="30">
        <v>0</v>
      </c>
      <c r="AA986" s="202"/>
      <c r="AB986" s="164">
        <v>0</v>
      </c>
      <c r="AC986" s="165"/>
      <c r="AD986" s="166">
        <v>0</v>
      </c>
      <c r="AE986" s="177"/>
      <c r="AF986" s="103"/>
      <c r="AG986" s="178"/>
      <c r="AH986" s="30"/>
      <c r="AI986" s="202"/>
      <c r="AJ986" s="164"/>
      <c r="AK986" s="165"/>
      <c r="AL986" s="103"/>
      <c r="AM986" s="203"/>
      <c r="AN986" s="103"/>
    </row>
    <row r="987" spans="2:40" hidden="1" x14ac:dyDescent="0.15">
      <c r="C987" s="212">
        <v>2</v>
      </c>
      <c r="D987" s="335"/>
      <c r="E987" s="326" t="s">
        <v>99</v>
      </c>
      <c r="F987" s="326"/>
      <c r="G987" s="326"/>
      <c r="H987" s="326"/>
      <c r="I987" s="355"/>
      <c r="J987" s="213">
        <v>1</v>
      </c>
      <c r="K987" s="167">
        <v>232</v>
      </c>
      <c r="L987" s="214">
        <v>2</v>
      </c>
      <c r="M987" s="31">
        <v>17</v>
      </c>
      <c r="N987" s="213">
        <v>1</v>
      </c>
      <c r="O987" s="167">
        <v>232</v>
      </c>
      <c r="P987" s="214">
        <v>2</v>
      </c>
      <c r="Q987" s="31">
        <v>17</v>
      </c>
      <c r="R987" s="182">
        <v>1</v>
      </c>
      <c r="V987" s="380"/>
      <c r="W987" s="177"/>
      <c r="X987" s="104" t="e">
        <f>ROUND(X986/(X$978+X$980+X$982+X$984+X$986+X$988+X$990+X$992),3)</f>
        <v>#DIV/0!</v>
      </c>
      <c r="Y987" s="170"/>
      <c r="Z987" s="104" t="e">
        <f>ROUND(Z986/(Z$978+Z$980+Z$982+Z$984+Z$986+Z$988+Z$990+Z$992),3)</f>
        <v>#DIV/0!</v>
      </c>
      <c r="AA987" s="60"/>
      <c r="AB987" s="104" t="e">
        <f>ROUND(AB986/(AB$978+AB$980+AB$982+AB$984+AB$986+AB$988+AB$990+AB$992),3)</f>
        <v>#DIV/0!</v>
      </c>
      <c r="AC987" s="171"/>
      <c r="AD987" s="172" t="e">
        <f>ROUND(AD986/(AD$978+AD$980+AD$982+AD$984+AD$986+AD$988+AD$990+AD$992),3)</f>
        <v>#DIV/0!</v>
      </c>
      <c r="AE987" s="177"/>
      <c r="AF987" s="104"/>
      <c r="AG987" s="170"/>
      <c r="AH987" s="104"/>
      <c r="AI987" s="60"/>
      <c r="AJ987" s="104"/>
      <c r="AK987" s="171"/>
      <c r="AL987" s="104"/>
      <c r="AM987" s="210"/>
      <c r="AN987" s="104"/>
    </row>
    <row r="988" spans="2:40" ht="13.5" hidden="1" customHeight="1" x14ac:dyDescent="0.15">
      <c r="C988" s="212"/>
      <c r="D988" s="354"/>
      <c r="E988" s="329"/>
      <c r="F988" s="329"/>
      <c r="G988" s="329"/>
      <c r="H988" s="329"/>
      <c r="I988" s="356"/>
      <c r="J988" s="215"/>
      <c r="K988" s="104">
        <f>ROUND(K987/K$1007,3)</f>
        <v>1.9019999999999999</v>
      </c>
      <c r="L988" s="215"/>
      <c r="M988" s="104">
        <f>ROUND(M987/M$1007,3)</f>
        <v>0.25800000000000001</v>
      </c>
      <c r="N988" s="215"/>
      <c r="O988" s="104" t="e">
        <f>ROUND(O987/O$1007,3)</f>
        <v>#DIV/0!</v>
      </c>
      <c r="P988" s="215"/>
      <c r="Q988" s="104">
        <f>ROUND(Q987/Q$1007,3)</f>
        <v>0.25800000000000001</v>
      </c>
      <c r="R988" s="215"/>
      <c r="V988" s="216" t="s">
        <v>100</v>
      </c>
      <c r="W988" s="181"/>
      <c r="X988" s="103">
        <f>Z988+AB988+AD988</f>
        <v>0</v>
      </c>
      <c r="Y988" s="182"/>
      <c r="Z988" s="30">
        <v>0</v>
      </c>
      <c r="AA988" s="217"/>
      <c r="AB988" s="164">
        <v>0</v>
      </c>
      <c r="AC988" s="165"/>
      <c r="AD988" s="166">
        <v>0</v>
      </c>
      <c r="AE988" s="181"/>
      <c r="AF988" s="103"/>
      <c r="AG988" s="182"/>
      <c r="AH988" s="30"/>
      <c r="AI988" s="217"/>
      <c r="AJ988" s="164"/>
      <c r="AK988" s="165"/>
      <c r="AL988" s="103"/>
      <c r="AM988" s="203"/>
      <c r="AN988" s="103"/>
    </row>
    <row r="989" spans="2:40" ht="13.5" hidden="1" customHeight="1" x14ac:dyDescent="0.15">
      <c r="C989" s="212">
        <v>10</v>
      </c>
      <c r="D989" s="335"/>
      <c r="E989" s="326" t="s">
        <v>101</v>
      </c>
      <c r="F989" s="326"/>
      <c r="G989" s="326"/>
      <c r="H989" s="326"/>
      <c r="I989" s="355"/>
      <c r="J989" s="213">
        <v>2</v>
      </c>
      <c r="K989" s="167">
        <v>152</v>
      </c>
      <c r="L989" s="214">
        <v>5</v>
      </c>
      <c r="M989" s="31">
        <v>11</v>
      </c>
      <c r="N989" s="213">
        <v>2</v>
      </c>
      <c r="O989" s="167">
        <v>152</v>
      </c>
      <c r="P989" s="214">
        <v>5</v>
      </c>
      <c r="Q989" s="31">
        <v>11</v>
      </c>
      <c r="R989" s="182">
        <v>2</v>
      </c>
      <c r="V989" s="218" t="s">
        <v>102</v>
      </c>
      <c r="W989" s="186"/>
      <c r="X989" s="104" t="e">
        <f>ROUND(X988/(X$978+X$980+X$982+X$984+X$986+X$988+X$990+X$992),3)</f>
        <v>#DIV/0!</v>
      </c>
      <c r="Y989" s="170"/>
      <c r="Z989" s="104" t="e">
        <f>ROUND(Z988/(Z$978+Z$980+Z$982+Z$984+Z$986+Z$988+Z$990+Z$992),3)</f>
        <v>#DIV/0!</v>
      </c>
      <c r="AA989" s="60"/>
      <c r="AB989" s="104" t="e">
        <f>ROUND(AB988/(AB$978+AB$980+AB$982+AB$984+AB$986+AB$988+AB$990+AB$992),3)</f>
        <v>#DIV/0!</v>
      </c>
      <c r="AC989" s="171"/>
      <c r="AD989" s="172" t="e">
        <f>ROUND(AD988/(AD$978+AD$980+AD$982+AD$984+AD$986+AD$988+AD$990+AD$992),3)</f>
        <v>#DIV/0!</v>
      </c>
      <c r="AE989" s="186"/>
      <c r="AF989" s="104"/>
      <c r="AG989" s="170"/>
      <c r="AH989" s="104"/>
      <c r="AI989" s="60"/>
      <c r="AJ989" s="104"/>
      <c r="AK989" s="171"/>
      <c r="AL989" s="104"/>
      <c r="AM989" s="210"/>
      <c r="AN989" s="104"/>
    </row>
    <row r="990" spans="2:40" ht="13.5" hidden="1" customHeight="1" x14ac:dyDescent="0.15">
      <c r="C990" s="212"/>
      <c r="D990" s="354"/>
      <c r="E990" s="329"/>
      <c r="F990" s="329"/>
      <c r="G990" s="329"/>
      <c r="H990" s="329"/>
      <c r="I990" s="356"/>
      <c r="J990" s="215"/>
      <c r="K990" s="104">
        <f>ROUND(K989/K$1007,3)</f>
        <v>1.246</v>
      </c>
      <c r="L990" s="215"/>
      <c r="M990" s="104">
        <f>ROUND(M989/M$1007,3)</f>
        <v>0.16700000000000001</v>
      </c>
      <c r="N990" s="215"/>
      <c r="O990" s="104" t="e">
        <f>ROUND(O989/O$1007,3)</f>
        <v>#DIV/0!</v>
      </c>
      <c r="P990" s="215"/>
      <c r="Q990" s="104">
        <f>ROUND(Q989/Q$1007,3)</f>
        <v>0.16700000000000001</v>
      </c>
      <c r="R990" s="215"/>
      <c r="V990" s="379" t="s">
        <v>103</v>
      </c>
      <c r="W990" s="219"/>
      <c r="X990" s="103">
        <f>Z990+AB990+AD990</f>
        <v>0</v>
      </c>
      <c r="Y990" s="182"/>
      <c r="Z990" s="30">
        <v>0</v>
      </c>
      <c r="AA990" s="217"/>
      <c r="AB990" s="164">
        <v>0</v>
      </c>
      <c r="AC990" s="165"/>
      <c r="AD990" s="166">
        <v>0</v>
      </c>
      <c r="AE990" s="219"/>
      <c r="AF990" s="103"/>
      <c r="AG990" s="182"/>
      <c r="AH990" s="30"/>
      <c r="AI990" s="217"/>
      <c r="AJ990" s="164"/>
      <c r="AK990" s="165"/>
      <c r="AL990" s="103"/>
      <c r="AM990" s="203"/>
      <c r="AN990" s="385"/>
    </row>
    <row r="991" spans="2:40" ht="13.5" hidden="1" customHeight="1" x14ac:dyDescent="0.15">
      <c r="C991" s="212">
        <v>3</v>
      </c>
      <c r="D991" s="335"/>
      <c r="E991" s="326" t="s">
        <v>104</v>
      </c>
      <c r="F991" s="326"/>
      <c r="G991" s="326"/>
      <c r="H991" s="326"/>
      <c r="I991" s="355"/>
      <c r="J991" s="213">
        <v>3</v>
      </c>
      <c r="K991" s="167">
        <v>151</v>
      </c>
      <c r="L991" s="214">
        <v>8</v>
      </c>
      <c r="M991" s="31">
        <v>4</v>
      </c>
      <c r="N991" s="213">
        <v>3</v>
      </c>
      <c r="O991" s="167">
        <v>151</v>
      </c>
      <c r="P991" s="214">
        <v>8</v>
      </c>
      <c r="Q991" s="31">
        <v>4</v>
      </c>
      <c r="R991" s="182">
        <v>5</v>
      </c>
      <c r="V991" s="380"/>
      <c r="W991" s="219"/>
      <c r="X991" s="104" t="e">
        <f>ROUND(X990/(X$978+X$980+X$982+X$984+X$986+X$988+X$990+X$992),3)</f>
        <v>#DIV/0!</v>
      </c>
      <c r="Y991" s="170"/>
      <c r="Z991" s="104" t="e">
        <f>ROUND(Z990/(Z$978+Z$980+Z$982+Z$984+Z$986+Z$988+Z$990+Z$992),3)</f>
        <v>#DIV/0!</v>
      </c>
      <c r="AA991" s="60"/>
      <c r="AB991" s="104" t="e">
        <f>ROUND(AB990/(AB$978+AB$980+AB$982+AB$984+AB$986+AB$988+AB$990+AB$992),3)</f>
        <v>#DIV/0!</v>
      </c>
      <c r="AC991" s="171"/>
      <c r="AD991" s="172" t="e">
        <f>ROUND(AD990/(AD$978+AD$980+AD$982+AD$984+AD$986+AD$988+AD$990+AD$992),3)</f>
        <v>#DIV/0!</v>
      </c>
      <c r="AE991" s="219"/>
      <c r="AF991" s="104"/>
      <c r="AG991" s="170"/>
      <c r="AH991" s="104"/>
      <c r="AI991" s="60"/>
      <c r="AJ991" s="104"/>
      <c r="AK991" s="171"/>
      <c r="AL991" s="104"/>
      <c r="AM991" s="210"/>
      <c r="AN991" s="386"/>
    </row>
    <row r="992" spans="2:40" ht="13.5" hidden="1" customHeight="1" x14ac:dyDescent="0.15">
      <c r="C992" s="212"/>
      <c r="D992" s="354"/>
      <c r="E992" s="329"/>
      <c r="F992" s="329"/>
      <c r="G992" s="329"/>
      <c r="H992" s="329"/>
      <c r="I992" s="356"/>
      <c r="J992" s="215"/>
      <c r="K992" s="104">
        <f>ROUND(K991/K$1007,3)</f>
        <v>1.238</v>
      </c>
      <c r="L992" s="215"/>
      <c r="M992" s="104">
        <f>ROUND(M991/M$1007,3)</f>
        <v>6.0999999999999999E-2</v>
      </c>
      <c r="N992" s="215"/>
      <c r="O992" s="104" t="e">
        <f>ROUND(O991/O$1007,3)</f>
        <v>#DIV/0!</v>
      </c>
      <c r="P992" s="215"/>
      <c r="Q992" s="104">
        <f>ROUND(Q991/Q$1007,3)</f>
        <v>6.0999999999999999E-2</v>
      </c>
      <c r="R992" s="215"/>
      <c r="V992" s="387" t="s">
        <v>86</v>
      </c>
      <c r="W992" s="181"/>
      <c r="X992" s="103">
        <f>Z992+AB992+AD992</f>
        <v>0</v>
      </c>
      <c r="Y992" s="182"/>
      <c r="Z992" s="30">
        <v>0</v>
      </c>
      <c r="AA992" s="217"/>
      <c r="AB992" s="164">
        <v>0</v>
      </c>
      <c r="AC992" s="165"/>
      <c r="AD992" s="166">
        <v>0</v>
      </c>
      <c r="AE992" s="181"/>
      <c r="AF992" s="103"/>
      <c r="AG992" s="182"/>
      <c r="AH992" s="30"/>
      <c r="AI992" s="217"/>
      <c r="AJ992" s="164"/>
      <c r="AK992" s="165"/>
      <c r="AL992" s="103"/>
      <c r="AM992" s="203"/>
      <c r="AN992" s="385"/>
    </row>
    <row r="993" spans="3:40" ht="14.25" hidden="1" customHeight="1" thickBot="1" x14ac:dyDescent="0.2">
      <c r="C993" s="212">
        <v>9</v>
      </c>
      <c r="D993" s="335"/>
      <c r="E993" s="326" t="s">
        <v>105</v>
      </c>
      <c r="F993" s="326"/>
      <c r="G993" s="326"/>
      <c r="H993" s="326"/>
      <c r="I993" s="355"/>
      <c r="J993" s="213">
        <v>4</v>
      </c>
      <c r="K993" s="167">
        <v>110</v>
      </c>
      <c r="L993" s="214">
        <v>2</v>
      </c>
      <c r="M993" s="31">
        <v>17</v>
      </c>
      <c r="N993" s="213">
        <v>4</v>
      </c>
      <c r="O993" s="167">
        <v>110</v>
      </c>
      <c r="P993" s="214">
        <v>2</v>
      </c>
      <c r="Q993" s="31">
        <v>17</v>
      </c>
      <c r="R993" s="182">
        <v>3</v>
      </c>
      <c r="V993" s="387"/>
      <c r="W993" s="220"/>
      <c r="X993" s="221" t="e">
        <f>ROUND(X992/(X$978+X$980+X$982+X$984+X$986+X$988+X$990+X$992),3)</f>
        <v>#DIV/0!</v>
      </c>
      <c r="Y993" s="222"/>
      <c r="Z993" s="221" t="e">
        <f>ROUND(Z992/(Z$978+Z$980+Z$982+Z$984+Z$986+Z$988+Z$990+Z$992),3)</f>
        <v>#DIV/0!</v>
      </c>
      <c r="AA993" s="127"/>
      <c r="AB993" s="221" t="e">
        <f>ROUND(AB992/(AB$978+AB$980+AB$982+AB$984+AB$986+AB$988+AB$990+AB$992),3)</f>
        <v>#DIV/0!</v>
      </c>
      <c r="AC993" s="223"/>
      <c r="AD993" s="224" t="e">
        <f>ROUND(AD992/(AD$978+AD$980+AD$982+AD$984+AD$986+AD$988+AD$990+AD$992),3)</f>
        <v>#DIV/0!</v>
      </c>
      <c r="AE993" s="186"/>
      <c r="AF993" s="104"/>
      <c r="AG993" s="170"/>
      <c r="AH993" s="104"/>
      <c r="AI993" s="60"/>
      <c r="AJ993" s="104"/>
      <c r="AK993" s="171"/>
      <c r="AL993" s="104"/>
      <c r="AM993" s="210"/>
      <c r="AN993" s="386"/>
    </row>
    <row r="994" spans="3:40" ht="13.5" hidden="1" customHeight="1" x14ac:dyDescent="0.15">
      <c r="C994" s="212"/>
      <c r="D994" s="354"/>
      <c r="E994" s="329"/>
      <c r="F994" s="329"/>
      <c r="G994" s="329"/>
      <c r="H994" s="329"/>
      <c r="I994" s="356"/>
      <c r="J994" s="215"/>
      <c r="K994" s="104">
        <f>ROUND(K993/K$1007,3)</f>
        <v>0.90200000000000002</v>
      </c>
      <c r="L994" s="215"/>
      <c r="M994" s="104">
        <f>ROUND(M993/M$1007,3)</f>
        <v>0.25800000000000001</v>
      </c>
      <c r="N994" s="215"/>
      <c r="O994" s="104" t="e">
        <f>ROUND(O993/O$1007,3)</f>
        <v>#DIV/0!</v>
      </c>
      <c r="P994" s="215"/>
      <c r="Q994" s="104">
        <f>ROUND(Q993/Q$1007,3)</f>
        <v>0.25800000000000001</v>
      </c>
      <c r="R994" s="215"/>
      <c r="V994" s="339"/>
      <c r="W994" s="5"/>
      <c r="X994" s="118"/>
      <c r="Y994" s="118"/>
      <c r="Z994" s="118"/>
      <c r="AA994" s="118"/>
      <c r="AB994" s="118"/>
      <c r="AC994" s="118"/>
      <c r="AD994" s="118"/>
      <c r="AE994" s="78"/>
      <c r="AF994" s="55"/>
      <c r="AG994" s="55"/>
      <c r="AH994" s="55"/>
      <c r="AI994" s="55"/>
      <c r="AJ994" s="55"/>
      <c r="AK994" s="55"/>
      <c r="AL994" s="55"/>
      <c r="AM994" s="225"/>
      <c r="AN994" s="55"/>
    </row>
    <row r="995" spans="3:40" ht="13.5" hidden="1" customHeight="1" x14ac:dyDescent="0.15">
      <c r="C995" s="212">
        <v>8</v>
      </c>
      <c r="D995" s="335"/>
      <c r="E995" s="326" t="s">
        <v>106</v>
      </c>
      <c r="F995" s="326"/>
      <c r="G995" s="326"/>
      <c r="H995" s="326"/>
      <c r="I995" s="355"/>
      <c r="J995" s="213">
        <v>5</v>
      </c>
      <c r="K995" s="167">
        <v>104</v>
      </c>
      <c r="L995" s="214">
        <v>1</v>
      </c>
      <c r="M995" s="31">
        <v>24</v>
      </c>
      <c r="N995" s="213">
        <v>5</v>
      </c>
      <c r="O995" s="167">
        <v>104</v>
      </c>
      <c r="P995" s="214">
        <v>1</v>
      </c>
      <c r="Q995" s="31">
        <v>24</v>
      </c>
      <c r="R995" s="182">
        <v>4</v>
      </c>
      <c r="V995" s="400"/>
      <c r="W995" s="5"/>
      <c r="X995" s="226"/>
      <c r="Y995" s="189"/>
      <c r="Z995" s="226"/>
      <c r="AA995" s="189"/>
      <c r="AB995" s="226"/>
      <c r="AC995" s="189"/>
      <c r="AD995" s="226"/>
      <c r="AE995" s="5"/>
      <c r="AF995" s="226"/>
      <c r="AG995" s="189"/>
      <c r="AH995" s="226"/>
      <c r="AI995" s="189"/>
      <c r="AJ995" s="226"/>
      <c r="AK995" s="189"/>
      <c r="AL995" s="226"/>
      <c r="AM995" s="227"/>
      <c r="AN995" s="226"/>
    </row>
    <row r="996" spans="3:40" hidden="1" x14ac:dyDescent="0.15">
      <c r="C996" s="212"/>
      <c r="D996" s="354"/>
      <c r="E996" s="329"/>
      <c r="F996" s="329"/>
      <c r="G996" s="329"/>
      <c r="H996" s="329"/>
      <c r="I996" s="356"/>
      <c r="J996" s="215"/>
      <c r="K996" s="104">
        <f>ROUND(K995/K$1007,3)</f>
        <v>0.85199999999999998</v>
      </c>
      <c r="L996" s="215"/>
      <c r="M996" s="104">
        <f>ROUND(M995/M$1007,3)</f>
        <v>0.36399999999999999</v>
      </c>
      <c r="N996" s="215"/>
      <c r="O996" s="104" t="e">
        <f>ROUND(O995/O$1007,3)</f>
        <v>#DIV/0!</v>
      </c>
      <c r="P996" s="215"/>
      <c r="Q996" s="104">
        <f>ROUND(Q995/Q$1007,3)</f>
        <v>0.36399999999999999</v>
      </c>
      <c r="R996" s="215"/>
    </row>
    <row r="997" spans="3:40" ht="13.5" hidden="1" customHeight="1" x14ac:dyDescent="0.15">
      <c r="C997" s="212">
        <v>1</v>
      </c>
      <c r="D997" s="335"/>
      <c r="E997" s="326" t="s">
        <v>107</v>
      </c>
      <c r="F997" s="326"/>
      <c r="G997" s="326"/>
      <c r="H997" s="326"/>
      <c r="I997" s="355"/>
      <c r="J997" s="213">
        <v>6</v>
      </c>
      <c r="K997" s="167">
        <v>103</v>
      </c>
      <c r="L997" s="214">
        <v>7</v>
      </c>
      <c r="M997" s="31">
        <v>6</v>
      </c>
      <c r="N997" s="213">
        <v>6</v>
      </c>
      <c r="O997" s="167">
        <v>103</v>
      </c>
      <c r="P997" s="214">
        <v>7</v>
      </c>
      <c r="Q997" s="31">
        <v>6</v>
      </c>
      <c r="R997" s="182">
        <v>7</v>
      </c>
    </row>
    <row r="998" spans="3:40" ht="14.25" hidden="1" customHeight="1" thickBot="1" x14ac:dyDescent="0.2">
      <c r="C998" s="212"/>
      <c r="D998" s="354"/>
      <c r="E998" s="329"/>
      <c r="F998" s="329"/>
      <c r="G998" s="329"/>
      <c r="H998" s="329"/>
      <c r="I998" s="356"/>
      <c r="J998" s="215"/>
      <c r="K998" s="104">
        <f>ROUND(K997/K$1007,3)</f>
        <v>0.84399999999999997</v>
      </c>
      <c r="L998" s="215"/>
      <c r="M998" s="104">
        <f>ROUND(M997/M$1007,3)</f>
        <v>9.0999999999999998E-2</v>
      </c>
      <c r="N998" s="215"/>
      <c r="O998" s="104" t="e">
        <f>ROUND(O997/O$1007,3)</f>
        <v>#DIV/0!</v>
      </c>
      <c r="P998" s="215"/>
      <c r="Q998" s="104">
        <f>ROUND(Q997/Q$1007,3)</f>
        <v>9.0999999999999998E-2</v>
      </c>
      <c r="R998" s="215"/>
      <c r="V998" s="153" t="s">
        <v>108</v>
      </c>
      <c r="W998" s="2"/>
      <c r="X998" s="2"/>
      <c r="Y998" s="2"/>
      <c r="Z998" s="2"/>
      <c r="AA998" s="2"/>
      <c r="AB998" s="11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154"/>
    </row>
    <row r="999" spans="3:40" ht="13.5" hidden="1" customHeight="1" x14ac:dyDescent="0.15">
      <c r="C999" s="212">
        <v>5</v>
      </c>
      <c r="D999" s="335"/>
      <c r="E999" s="326" t="s">
        <v>109</v>
      </c>
      <c r="F999" s="326"/>
      <c r="G999" s="326"/>
      <c r="H999" s="326"/>
      <c r="I999" s="355"/>
      <c r="J999" s="213">
        <v>7</v>
      </c>
      <c r="K999" s="167">
        <v>100</v>
      </c>
      <c r="L999" s="214">
        <v>4</v>
      </c>
      <c r="M999" s="31">
        <v>13</v>
      </c>
      <c r="N999" s="213">
        <v>7</v>
      </c>
      <c r="O999" s="167">
        <v>100</v>
      </c>
      <c r="P999" s="214">
        <v>4</v>
      </c>
      <c r="Q999" s="31">
        <v>13</v>
      </c>
      <c r="R999" s="182">
        <v>6</v>
      </c>
      <c r="V999" s="2"/>
      <c r="W999" s="155"/>
      <c r="X999" s="372" t="s">
        <v>10</v>
      </c>
      <c r="Y999" s="372"/>
      <c r="Z999" s="372"/>
      <c r="AA999" s="372"/>
      <c r="AB999" s="372"/>
      <c r="AC999" s="372"/>
      <c r="AD999" s="373"/>
      <c r="AE999" s="161"/>
      <c r="AF999" s="339" t="s">
        <v>11</v>
      </c>
      <c r="AG999" s="339"/>
      <c r="AH999" s="339"/>
      <c r="AI999" s="339"/>
      <c r="AJ999" s="339"/>
      <c r="AK999" s="339"/>
      <c r="AL999" s="392"/>
      <c r="AM999" s="389" t="s">
        <v>88</v>
      </c>
      <c r="AN999" s="390"/>
    </row>
    <row r="1000" spans="3:40" ht="13.5" hidden="1" customHeight="1" x14ac:dyDescent="0.15">
      <c r="C1000" s="212"/>
      <c r="D1000" s="354"/>
      <c r="E1000" s="329"/>
      <c r="F1000" s="329"/>
      <c r="G1000" s="329"/>
      <c r="H1000" s="329"/>
      <c r="I1000" s="356"/>
      <c r="J1000" s="215"/>
      <c r="K1000" s="104">
        <f>ROUND(K999/K$1007,3)</f>
        <v>0.82</v>
      </c>
      <c r="L1000" s="215"/>
      <c r="M1000" s="104">
        <f>ROUND(M999/M$1007,3)</f>
        <v>0.19700000000000001</v>
      </c>
      <c r="N1000" s="215"/>
      <c r="O1000" s="104" t="e">
        <f>ROUND(O999/O$1007,3)</f>
        <v>#DIV/0!</v>
      </c>
      <c r="P1000" s="215"/>
      <c r="Q1000" s="104">
        <f>ROUND(Q999/Q$1007,3)</f>
        <v>0.19700000000000001</v>
      </c>
      <c r="R1000" s="215"/>
      <c r="V1000" s="2"/>
      <c r="W1000" s="116"/>
      <c r="X1000" s="18"/>
      <c r="Y1000" s="374" t="s">
        <v>12</v>
      </c>
      <c r="Z1000" s="374"/>
      <c r="AA1000" s="375" t="s">
        <v>13</v>
      </c>
      <c r="AB1000" s="376"/>
      <c r="AC1000" s="377" t="s">
        <v>14</v>
      </c>
      <c r="AD1000" s="378"/>
      <c r="AE1000" s="116"/>
      <c r="AF1000" s="18"/>
      <c r="AG1000" s="374" t="s">
        <v>12</v>
      </c>
      <c r="AH1000" s="374"/>
      <c r="AI1000" s="393" t="s">
        <v>13</v>
      </c>
      <c r="AJ1000" s="376"/>
      <c r="AK1000" s="377" t="s">
        <v>14</v>
      </c>
      <c r="AL1000" s="388"/>
      <c r="AM1000" s="389" t="s">
        <v>74</v>
      </c>
      <c r="AN1000" s="390"/>
    </row>
    <row r="1001" spans="3:40" ht="13.5" hidden="1" customHeight="1" x14ac:dyDescent="0.15">
      <c r="C1001" s="212">
        <v>4</v>
      </c>
      <c r="D1001" s="335"/>
      <c r="E1001" s="326" t="s">
        <v>110</v>
      </c>
      <c r="F1001" s="326"/>
      <c r="G1001" s="326"/>
      <c r="H1001" s="326"/>
      <c r="I1001" s="355"/>
      <c r="J1001" s="213">
        <v>8</v>
      </c>
      <c r="K1001" s="167">
        <v>98</v>
      </c>
      <c r="L1001" s="214">
        <v>6</v>
      </c>
      <c r="M1001" s="31">
        <v>9</v>
      </c>
      <c r="N1001" s="213">
        <v>8</v>
      </c>
      <c r="O1001" s="167">
        <v>98</v>
      </c>
      <c r="P1001" s="214">
        <v>6</v>
      </c>
      <c r="Q1001" s="31">
        <v>9</v>
      </c>
      <c r="R1001" s="182">
        <v>8</v>
      </c>
      <c r="V1001" s="205" t="s">
        <v>111</v>
      </c>
      <c r="W1001" s="161"/>
      <c r="X1001" s="103">
        <f>Z1001+AB1001+AD1001</f>
        <v>0</v>
      </c>
      <c r="Y1001" s="162"/>
      <c r="Z1001" s="30">
        <v>0</v>
      </c>
      <c r="AA1001" s="202"/>
      <c r="AB1001" s="164">
        <v>0</v>
      </c>
      <c r="AC1001" s="165"/>
      <c r="AD1001" s="166">
        <v>0</v>
      </c>
      <c r="AE1001" s="161"/>
      <c r="AF1001" s="385"/>
      <c r="AG1001" s="162"/>
      <c r="AH1001" s="385"/>
      <c r="AI1001" s="202"/>
      <c r="AJ1001" s="385"/>
      <c r="AK1001" s="165"/>
      <c r="AL1001" s="385"/>
      <c r="AM1001" s="203"/>
      <c r="AN1001" s="410"/>
    </row>
    <row r="1002" spans="3:40" ht="13.5" hidden="1" customHeight="1" x14ac:dyDescent="0.15">
      <c r="C1002" s="212"/>
      <c r="D1002" s="354"/>
      <c r="E1002" s="329"/>
      <c r="F1002" s="329"/>
      <c r="G1002" s="329"/>
      <c r="H1002" s="329"/>
      <c r="I1002" s="356"/>
      <c r="J1002" s="215"/>
      <c r="K1002" s="104">
        <f>ROUND(K1001/K$1007,3)</f>
        <v>0.80300000000000005</v>
      </c>
      <c r="L1002" s="215"/>
      <c r="M1002" s="104">
        <f>ROUND(M1001/M$1007,3)</f>
        <v>0.13600000000000001</v>
      </c>
      <c r="N1002" s="215"/>
      <c r="O1002" s="104" t="e">
        <f>ROUND(O1001/O$1007,3)</f>
        <v>#DIV/0!</v>
      </c>
      <c r="P1002" s="215"/>
      <c r="Q1002" s="104">
        <f>ROUND(Q1001/Q$1007,3)</f>
        <v>0.13600000000000001</v>
      </c>
      <c r="R1002" s="215"/>
      <c r="V1002" s="206" t="s">
        <v>112</v>
      </c>
      <c r="W1002" s="116"/>
      <c r="X1002" s="104" t="e">
        <f>ROUND(X1001/(X$978+X$980+X$982+X$984+X$986+X$988+X$990+X$992),3)</f>
        <v>#DIV/0!</v>
      </c>
      <c r="Y1002" s="170"/>
      <c r="Z1002" s="104" t="e">
        <f>ROUND(Z1001/(Z$978+Z$980+Z$982+Z$984+Z$986+Z$988+Z$990+Z$992),3)</f>
        <v>#DIV/0!</v>
      </c>
      <c r="AA1002" s="60"/>
      <c r="AB1002" s="104" t="e">
        <f>ROUND(AB1001/(AB$978+AB$980+AB$982+AB$984+AB$986+AB$988+AB$990+AB$992),3)</f>
        <v>#DIV/0!</v>
      </c>
      <c r="AC1002" s="171"/>
      <c r="AD1002" s="172" t="e">
        <f>ROUND(AD1001/(AD$978+AD$980+AD$982+AD$984+AD$986+AD$988+AD$990+AD$992),3)</f>
        <v>#DIV/0!</v>
      </c>
      <c r="AE1002" s="116"/>
      <c r="AF1002" s="386"/>
      <c r="AG1002" s="170"/>
      <c r="AH1002" s="386"/>
      <c r="AI1002" s="60"/>
      <c r="AJ1002" s="386"/>
      <c r="AK1002" s="171"/>
      <c r="AL1002" s="386"/>
      <c r="AM1002" s="204"/>
      <c r="AN1002" s="411"/>
    </row>
    <row r="1003" spans="3:40" ht="13.5" hidden="1" customHeight="1" x14ac:dyDescent="0.15">
      <c r="C1003" s="212">
        <v>7</v>
      </c>
      <c r="D1003" s="335"/>
      <c r="E1003" s="326" t="s">
        <v>113</v>
      </c>
      <c r="F1003" s="326"/>
      <c r="G1003" s="326"/>
      <c r="H1003" s="326"/>
      <c r="I1003" s="355"/>
      <c r="J1003" s="213">
        <v>9</v>
      </c>
      <c r="K1003" s="167">
        <v>35</v>
      </c>
      <c r="L1003" s="228" t="s">
        <v>114</v>
      </c>
      <c r="M1003" s="31">
        <v>0</v>
      </c>
      <c r="N1003" s="213">
        <v>9</v>
      </c>
      <c r="O1003" s="167">
        <v>35</v>
      </c>
      <c r="P1003" s="228" t="s">
        <v>114</v>
      </c>
      <c r="Q1003" s="31">
        <v>0</v>
      </c>
      <c r="R1003" s="182">
        <v>9</v>
      </c>
      <c r="V1003" s="205" t="s">
        <v>115</v>
      </c>
      <c r="W1003" s="161"/>
      <c r="X1003" s="103">
        <f>Z1003+AB1003+AD1003</f>
        <v>0</v>
      </c>
      <c r="Y1003" s="162"/>
      <c r="Z1003" s="30">
        <v>0</v>
      </c>
      <c r="AA1003" s="202"/>
      <c r="AB1003" s="164">
        <v>0</v>
      </c>
      <c r="AC1003" s="165"/>
      <c r="AD1003" s="166">
        <v>0</v>
      </c>
      <c r="AE1003" s="161"/>
      <c r="AF1003" s="103"/>
      <c r="AG1003" s="162"/>
      <c r="AH1003" s="30"/>
      <c r="AI1003" s="202"/>
      <c r="AJ1003" s="164"/>
      <c r="AK1003" s="165"/>
      <c r="AL1003" s="103"/>
      <c r="AM1003" s="203"/>
      <c r="AN1003" s="103"/>
    </row>
    <row r="1004" spans="3:40" ht="13.5" hidden="1" customHeight="1" x14ac:dyDescent="0.15">
      <c r="C1004" s="212"/>
      <c r="D1004" s="354"/>
      <c r="E1004" s="329"/>
      <c r="F1004" s="329"/>
      <c r="G1004" s="329"/>
      <c r="H1004" s="329"/>
      <c r="I1004" s="356"/>
      <c r="J1004" s="215"/>
      <c r="K1004" s="104">
        <f>ROUND(K1003/K$1007,3)</f>
        <v>0.28699999999999998</v>
      </c>
      <c r="L1004" s="215"/>
      <c r="M1004" s="104">
        <f>ROUND(M1003/M$1007,3)</f>
        <v>0</v>
      </c>
      <c r="N1004" s="215"/>
      <c r="O1004" s="104" t="e">
        <f>ROUND(O1003/O$1007,3)</f>
        <v>#DIV/0!</v>
      </c>
      <c r="P1004" s="215"/>
      <c r="Q1004" s="104">
        <f>ROUND(Q1003/Q$1007,3)</f>
        <v>0</v>
      </c>
      <c r="R1004" s="215"/>
      <c r="V1004" s="206" t="s">
        <v>91</v>
      </c>
      <c r="W1004" s="116"/>
      <c r="X1004" s="104" t="e">
        <f>ROUND(X1003/(X$978+X$980+X$982+X$984+X$986+X$988+X$990+X$992),3)</f>
        <v>#DIV/0!</v>
      </c>
      <c r="Y1004" s="170"/>
      <c r="Z1004" s="104" t="e">
        <f>ROUND(Z1003/(Z$978+Z$980+Z$982+Z$984+Z$986+Z$988+Z$990+Z$992),3)</f>
        <v>#DIV/0!</v>
      </c>
      <c r="AA1004" s="60"/>
      <c r="AB1004" s="104" t="e">
        <f>ROUND(AB1003/(AB$978+AB$980+AB$982+AB$984+AB$986+AB$988+AB$990+AB$992),3)</f>
        <v>#DIV/0!</v>
      </c>
      <c r="AC1004" s="171"/>
      <c r="AD1004" s="172" t="e">
        <f>ROUND(AD1003/(AD$957+AD$959+AD$961+AD$963+AD$965+AD$967+AD$969),3)</f>
        <v>#DIV/0!</v>
      </c>
      <c r="AE1004" s="116"/>
      <c r="AF1004" s="104"/>
      <c r="AG1004" s="170"/>
      <c r="AH1004" s="104"/>
      <c r="AI1004" s="60"/>
      <c r="AJ1004" s="104"/>
      <c r="AK1004" s="171"/>
      <c r="AL1004" s="104"/>
      <c r="AM1004" s="207"/>
      <c r="AN1004" s="104"/>
    </row>
    <row r="1005" spans="3:40" ht="13.5" hidden="1" customHeight="1" x14ac:dyDescent="0.15">
      <c r="C1005" s="212">
        <v>6</v>
      </c>
      <c r="D1005" s="335"/>
      <c r="E1005" s="326" t="s">
        <v>116</v>
      </c>
      <c r="F1005" s="326"/>
      <c r="G1005" s="326"/>
      <c r="H1005" s="326"/>
      <c r="I1005" s="355"/>
      <c r="J1005" s="213">
        <v>10</v>
      </c>
      <c r="K1005" s="167">
        <v>21</v>
      </c>
      <c r="L1005" s="214">
        <v>9</v>
      </c>
      <c r="M1005" s="31">
        <v>3</v>
      </c>
      <c r="N1005" s="213">
        <v>10</v>
      </c>
      <c r="O1005" s="167">
        <v>21</v>
      </c>
      <c r="P1005" s="214">
        <v>9</v>
      </c>
      <c r="Q1005" s="31">
        <v>3</v>
      </c>
      <c r="R1005" s="182">
        <v>10</v>
      </c>
      <c r="V1005" s="412" t="s">
        <v>117</v>
      </c>
      <c r="W1005" s="161"/>
      <c r="X1005" s="103">
        <f>Z1005+AB1005+AD1005</f>
        <v>0</v>
      </c>
      <c r="Y1005" s="162"/>
      <c r="Z1005" s="30">
        <v>0</v>
      </c>
      <c r="AA1005" s="202"/>
      <c r="AB1005" s="164">
        <v>0</v>
      </c>
      <c r="AC1005" s="165"/>
      <c r="AD1005" s="166">
        <v>0</v>
      </c>
      <c r="AE1005" s="161"/>
      <c r="AF1005" s="103"/>
      <c r="AG1005" s="162"/>
      <c r="AH1005" s="30"/>
      <c r="AI1005" s="202"/>
      <c r="AJ1005" s="164"/>
      <c r="AK1005" s="165"/>
      <c r="AL1005" s="103"/>
      <c r="AM1005" s="203"/>
      <c r="AN1005" s="103"/>
    </row>
    <row r="1006" spans="3:40" ht="13.5" hidden="1" customHeight="1" x14ac:dyDescent="0.15">
      <c r="C1006" s="212"/>
      <c r="D1006" s="337"/>
      <c r="E1006" s="329"/>
      <c r="F1006" s="329"/>
      <c r="G1006" s="329"/>
      <c r="H1006" s="329"/>
      <c r="I1006" s="356"/>
      <c r="J1006" s="215"/>
      <c r="K1006" s="104">
        <f>ROUND(K1005/K$1007,3)</f>
        <v>0.17199999999999999</v>
      </c>
      <c r="L1006" s="215"/>
      <c r="M1006" s="104">
        <f>ROUND(M1005/M$1007,3)</f>
        <v>4.4999999999999998E-2</v>
      </c>
      <c r="N1006" s="215"/>
      <c r="O1006" s="104" t="e">
        <f>ROUND(O1005/O$1007,3)</f>
        <v>#DIV/0!</v>
      </c>
      <c r="P1006" s="215"/>
      <c r="Q1006" s="104">
        <f>ROUND(Q1005/Q$1007,3)</f>
        <v>4.4999999999999998E-2</v>
      </c>
      <c r="R1006" s="215"/>
      <c r="V1006" s="413"/>
      <c r="W1006" s="116"/>
      <c r="X1006" s="104" t="e">
        <f>ROUND(X1005/(X$978+X$980+X$982+X$984+X$986+X$988+X$990+X$992),3)</f>
        <v>#DIV/0!</v>
      </c>
      <c r="Y1006" s="170"/>
      <c r="Z1006" s="104" t="e">
        <f>ROUND(Z1005/(Z$978+Z$980+Z$982+Z$984+Z$986+Z$988+Z$990+Z$992),3)</f>
        <v>#DIV/0!</v>
      </c>
      <c r="AA1006" s="60"/>
      <c r="AB1006" s="104" t="e">
        <f>ROUND(AB1005/(AB$978+AB$980+AB$982+AB$984+AB$986+AB$988+AB$990+AB$992),3)</f>
        <v>#DIV/0!</v>
      </c>
      <c r="AC1006" s="171"/>
      <c r="AD1006" s="172" t="e">
        <f>ROUND(AD1005/(AD$978+AD$980+AD$982+AD$984+AD$986+AD$988+AD$990+AD$992),3)</f>
        <v>#DIV/0!</v>
      </c>
      <c r="AE1006" s="116"/>
      <c r="AF1006" s="104"/>
      <c r="AG1006" s="170"/>
      <c r="AH1006" s="104"/>
      <c r="AI1006" s="60"/>
      <c r="AJ1006" s="104"/>
      <c r="AK1006" s="171"/>
      <c r="AL1006" s="104"/>
      <c r="AM1006" s="210"/>
      <c r="AN1006" s="104"/>
    </row>
    <row r="1007" spans="3:40" hidden="1" x14ac:dyDescent="0.15">
      <c r="C1007" s="212"/>
      <c r="D1007" s="351" t="s">
        <v>118</v>
      </c>
      <c r="E1007" s="352"/>
      <c r="F1007" s="352"/>
      <c r="G1007" s="352"/>
      <c r="H1007" s="352"/>
      <c r="I1007" s="353"/>
      <c r="J1007" s="229"/>
      <c r="K1007" s="230">
        <f>SUM(M1066:R1066)</f>
        <v>122</v>
      </c>
      <c r="L1007" s="231"/>
      <c r="M1007" s="232">
        <v>66</v>
      </c>
      <c r="N1007" s="229"/>
      <c r="O1007" s="230" t="e">
        <f>SUM(Q1066:Y1066)</f>
        <v>#DIV/0!</v>
      </c>
      <c r="P1007" s="231"/>
      <c r="Q1007" s="232">
        <v>66</v>
      </c>
      <c r="R1007" s="231"/>
      <c r="V1007" s="175" t="s">
        <v>119</v>
      </c>
      <c r="W1007" s="161"/>
      <c r="X1007" s="103">
        <f>Z1007+AB1007+AD1007</f>
        <v>0</v>
      </c>
      <c r="Y1007" s="162"/>
      <c r="Z1007" s="30">
        <v>0</v>
      </c>
      <c r="AA1007" s="202"/>
      <c r="AB1007" s="164">
        <v>0</v>
      </c>
      <c r="AC1007" s="165"/>
      <c r="AD1007" s="166">
        <v>0</v>
      </c>
      <c r="AE1007" s="161"/>
      <c r="AF1007" s="103"/>
      <c r="AG1007" s="162"/>
      <c r="AH1007" s="30"/>
      <c r="AI1007" s="202"/>
      <c r="AJ1007" s="164"/>
      <c r="AK1007" s="165"/>
      <c r="AL1007" s="103"/>
      <c r="AM1007" s="203"/>
      <c r="AN1007" s="103"/>
    </row>
    <row r="1008" spans="3:40" ht="13.5" hidden="1" customHeight="1" x14ac:dyDescent="0.15">
      <c r="D1008" s="351" t="s">
        <v>120</v>
      </c>
      <c r="E1008" s="352"/>
      <c r="F1008" s="352"/>
      <c r="G1008" s="352"/>
      <c r="H1008" s="352"/>
      <c r="I1008" s="353"/>
      <c r="J1008" s="233"/>
      <c r="K1008" s="234">
        <f>SUM(K987,K993,K991,K989,K999,K997,K995,K1001,K1003,K1005)</f>
        <v>1106</v>
      </c>
      <c r="L1008" s="235"/>
      <c r="M1008" s="236">
        <f>SUM(M987,M993,M991,M989,M999,M997,M995,M1001,M1003,M1005)</f>
        <v>104</v>
      </c>
      <c r="N1008" s="233"/>
      <c r="O1008" s="234">
        <f>SUM(O987,O993,O991,O989,O999,O997,O995,O1001,O1003,O1005)</f>
        <v>1106</v>
      </c>
      <c r="P1008" s="235"/>
      <c r="Q1008" s="236">
        <f>SUM(Q987,Q993,Q991,Q989,Q999,Q997,Q995,Q1001,Q1003,Q1005)</f>
        <v>104</v>
      </c>
      <c r="R1008" s="235"/>
      <c r="V1008" s="176" t="s">
        <v>121</v>
      </c>
      <c r="W1008" s="116"/>
      <c r="X1008" s="104" t="e">
        <f>ROUND(X1007/(X$978+X$980+X$982+X$984+X$986+X$988+X$990+X$992),3)</f>
        <v>#DIV/0!</v>
      </c>
      <c r="Y1008" s="170"/>
      <c r="Z1008" s="104" t="e">
        <f>ROUND(Z1007/(Z$978+Z$980+Z$982+Z$984+Z$986+Z$988+Z$990+Z$992),3)</f>
        <v>#DIV/0!</v>
      </c>
      <c r="AA1008" s="60"/>
      <c r="AB1008" s="104" t="e">
        <f>ROUND(AB1007/(AB$978+AB$980+AB$982+AB$984+AB$986+AB$988+AB$990+AB$992),3)</f>
        <v>#DIV/0!</v>
      </c>
      <c r="AC1008" s="171"/>
      <c r="AD1008" s="172" t="e">
        <f>ROUND(AD1007/(AD$978+AD$980+AD$982+AD$984+AD$986+AD$988+AD$990+AD$992),3)</f>
        <v>#DIV/0!</v>
      </c>
      <c r="AE1008" s="116"/>
      <c r="AF1008" s="104"/>
      <c r="AG1008" s="170"/>
      <c r="AH1008" s="104"/>
      <c r="AI1008" s="60"/>
      <c r="AJ1008" s="104"/>
      <c r="AK1008" s="171"/>
      <c r="AL1008" s="104"/>
      <c r="AM1008" s="210"/>
      <c r="AN1008" s="104"/>
    </row>
    <row r="1009" spans="2:40" hidden="1" x14ac:dyDescent="0.15">
      <c r="D1009" s="237"/>
      <c r="E1009" s="237"/>
      <c r="F1009" s="237"/>
      <c r="G1009" s="237"/>
      <c r="H1009" s="237"/>
      <c r="I1009" s="237"/>
      <c r="J1009" s="238"/>
      <c r="K1009" s="239" t="str">
        <f>IF(K1008=[1]★Ｈ２５入力表!BB787,"OK","NG")</f>
        <v>NG</v>
      </c>
      <c r="L1009" s="240"/>
      <c r="M1009" s="239" t="str">
        <f>IF(M1008=[1]★Ｈ２５入力表!BB780,"OK","NG")</f>
        <v>NG</v>
      </c>
      <c r="N1009" s="238"/>
      <c r="O1009" s="239" t="str">
        <f>IF(O1008=[1]★Ｈ２５入力表!BF787,"OK","NG")</f>
        <v>NG</v>
      </c>
      <c r="P1009" s="240"/>
      <c r="Q1009" s="239" t="str">
        <f>IF(Q1008=[1]★Ｈ２５入力表!BF780,"OK","NG")</f>
        <v>NG</v>
      </c>
      <c r="R1009" s="240"/>
      <c r="V1009" s="379" t="s">
        <v>122</v>
      </c>
      <c r="W1009" s="177"/>
      <c r="X1009" s="103">
        <f>Z1009+AB1009+AD1009</f>
        <v>0</v>
      </c>
      <c r="Y1009" s="178"/>
      <c r="Z1009" s="30">
        <v>0</v>
      </c>
      <c r="AA1009" s="202"/>
      <c r="AB1009" s="164">
        <v>0</v>
      </c>
      <c r="AC1009" s="165"/>
      <c r="AD1009" s="166">
        <v>0</v>
      </c>
      <c r="AE1009" s="177"/>
      <c r="AF1009" s="103"/>
      <c r="AG1009" s="178"/>
      <c r="AH1009" s="30"/>
      <c r="AI1009" s="202"/>
      <c r="AJ1009" s="164"/>
      <c r="AK1009" s="165"/>
      <c r="AL1009" s="103"/>
      <c r="AM1009" s="203"/>
      <c r="AN1009" s="103"/>
    </row>
    <row r="1010" spans="2:40" ht="13.5" hidden="1" customHeight="1" x14ac:dyDescent="0.15">
      <c r="B1010" s="2" t="s">
        <v>123</v>
      </c>
      <c r="C1010" s="2" t="s">
        <v>124</v>
      </c>
      <c r="V1010" s="380"/>
      <c r="W1010" s="177"/>
      <c r="X1010" s="104" t="e">
        <f>ROUND(X1009/(X$978+X$980+X$982+X$984+X$986+X$988+X$990+X$992),3)</f>
        <v>#DIV/0!</v>
      </c>
      <c r="Y1010" s="170"/>
      <c r="Z1010" s="104" t="e">
        <f>ROUND(Z1009/(Z$978+Z$980+Z$982+Z$984+Z$986+Z$988+Z$990+Z$992),3)</f>
        <v>#DIV/0!</v>
      </c>
      <c r="AA1010" s="60"/>
      <c r="AB1010" s="104" t="e">
        <f>ROUND(AB1009/(AB$978+AB$980+AB$982+AB$984+AB$986+AB$988+AB$990+AB$992),3)</f>
        <v>#DIV/0!</v>
      </c>
      <c r="AC1010" s="171"/>
      <c r="AD1010" s="172" t="e">
        <f>ROUND(AD1009/(AD$978+AD$980+AD$982+AD$984+AD$986+AD$988+AD$990+AD$992),3)</f>
        <v>#DIV/0!</v>
      </c>
      <c r="AE1010" s="177"/>
      <c r="AF1010" s="104"/>
      <c r="AG1010" s="170"/>
      <c r="AH1010" s="104"/>
      <c r="AI1010" s="60"/>
      <c r="AJ1010" s="104"/>
      <c r="AK1010" s="171"/>
      <c r="AL1010" s="104"/>
      <c r="AM1010" s="210"/>
      <c r="AN1010" s="104"/>
    </row>
    <row r="1011" spans="2:40" hidden="1" x14ac:dyDescent="0.15">
      <c r="D1011" s="357"/>
      <c r="E1011" s="358"/>
      <c r="F1011" s="358"/>
      <c r="G1011" s="358"/>
      <c r="H1011" s="358"/>
      <c r="I1011" s="359"/>
      <c r="J1011" s="335" t="s">
        <v>11</v>
      </c>
      <c r="K1011" s="339"/>
      <c r="L1011" s="339"/>
      <c r="M1011" s="339"/>
      <c r="N1011" s="339"/>
      <c r="O1011" s="339"/>
      <c r="P1011" s="339"/>
      <c r="Q1011" s="339"/>
      <c r="R1011" s="339"/>
      <c r="V1011" s="379" t="s">
        <v>125</v>
      </c>
      <c r="W1011" s="181"/>
      <c r="X1011" s="103">
        <f>Z1011+AB1011+AD1011</f>
        <v>0</v>
      </c>
      <c r="Y1011" s="182"/>
      <c r="Z1011" s="30">
        <v>0</v>
      </c>
      <c r="AA1011" s="217"/>
      <c r="AB1011" s="164">
        <v>0</v>
      </c>
      <c r="AC1011" s="165"/>
      <c r="AD1011" s="166">
        <v>0</v>
      </c>
      <c r="AE1011" s="181"/>
      <c r="AF1011" s="103"/>
      <c r="AG1011" s="182"/>
      <c r="AH1011" s="30"/>
      <c r="AI1011" s="217"/>
      <c r="AJ1011" s="164"/>
      <c r="AK1011" s="165"/>
      <c r="AL1011" s="103"/>
      <c r="AM1011" s="203"/>
      <c r="AN1011" s="103"/>
    </row>
    <row r="1012" spans="2:40" ht="13.5" hidden="1" customHeight="1" x14ac:dyDescent="0.15">
      <c r="D1012" s="360"/>
      <c r="E1012" s="361"/>
      <c r="F1012" s="361"/>
      <c r="G1012" s="361"/>
      <c r="H1012" s="361"/>
      <c r="I1012" s="362"/>
      <c r="J1012" s="211"/>
      <c r="K1012" s="18"/>
      <c r="L1012" s="374" t="s">
        <v>12</v>
      </c>
      <c r="M1012" s="374"/>
      <c r="N1012" s="211"/>
      <c r="O1012" s="18"/>
      <c r="P1012" s="374" t="s">
        <v>12</v>
      </c>
      <c r="Q1012" s="374"/>
      <c r="R1012" s="15" t="s">
        <v>14</v>
      </c>
      <c r="V1012" s="380"/>
      <c r="W1012" s="186"/>
      <c r="X1012" s="104" t="e">
        <f>ROUND(X1011/(X$978+X$980+X$982+X$984+X$986+X$988+X$990+X$992),3)</f>
        <v>#DIV/0!</v>
      </c>
      <c r="Y1012" s="170"/>
      <c r="Z1012" s="104" t="e">
        <f>ROUND(Z1011/(Z$978+Z$980+Z$982+Z$984+Z$986+Z$988+Z$990+Z$992),3)</f>
        <v>#DIV/0!</v>
      </c>
      <c r="AA1012" s="60"/>
      <c r="AB1012" s="104" t="e">
        <f>ROUND(AB1011/(AB$978+AB$980+AB$982+AB$984+AB$986+AB$988+AB$990+AB$992),3)</f>
        <v>#DIV/0!</v>
      </c>
      <c r="AC1012" s="171"/>
      <c r="AD1012" s="172" t="e">
        <f>ROUND(AD1011/(AD$978+AD$980+AD$982+AD$984+AD$986+AD$988+AD$990+AD$992),3)</f>
        <v>#DIV/0!</v>
      </c>
      <c r="AE1012" s="186"/>
      <c r="AF1012" s="104"/>
      <c r="AG1012" s="170"/>
      <c r="AH1012" s="104"/>
      <c r="AI1012" s="60"/>
      <c r="AJ1012" s="104"/>
      <c r="AK1012" s="171"/>
      <c r="AL1012" s="104"/>
      <c r="AM1012" s="210"/>
      <c r="AN1012" s="104"/>
    </row>
    <row r="1013" spans="2:40" ht="13.5" hidden="1" customHeight="1" x14ac:dyDescent="0.15">
      <c r="C1013" s="403">
        <v>9</v>
      </c>
      <c r="D1013" s="371"/>
      <c r="E1013" s="326" t="s">
        <v>126</v>
      </c>
      <c r="F1013" s="326"/>
      <c r="G1013" s="326"/>
      <c r="H1013" s="326"/>
      <c r="I1013" s="355"/>
      <c r="J1013" s="213">
        <v>1</v>
      </c>
      <c r="K1013" s="167">
        <v>540</v>
      </c>
      <c r="L1013" s="214">
        <v>1</v>
      </c>
      <c r="M1013" s="30">
        <v>55</v>
      </c>
      <c r="N1013" s="213">
        <v>1</v>
      </c>
      <c r="O1013" s="167">
        <v>540</v>
      </c>
      <c r="P1013" s="214">
        <v>1</v>
      </c>
      <c r="Q1013" s="30">
        <v>55</v>
      </c>
      <c r="R1013" s="214">
        <v>1</v>
      </c>
      <c r="V1013" s="379" t="s">
        <v>103</v>
      </c>
      <c r="W1013" s="219"/>
      <c r="X1013" s="103">
        <f>Z1013+AB1013+AD1013</f>
        <v>0</v>
      </c>
      <c r="Y1013" s="182"/>
      <c r="Z1013" s="30">
        <v>0</v>
      </c>
      <c r="AA1013" s="217"/>
      <c r="AB1013" s="164">
        <v>0</v>
      </c>
      <c r="AC1013" s="165"/>
      <c r="AD1013" s="166">
        <v>0</v>
      </c>
      <c r="AE1013" s="219"/>
      <c r="AF1013" s="103"/>
      <c r="AG1013" s="182"/>
      <c r="AH1013" s="30"/>
      <c r="AI1013" s="217"/>
      <c r="AJ1013" s="164"/>
      <c r="AK1013" s="165"/>
      <c r="AL1013" s="103"/>
      <c r="AM1013" s="203"/>
      <c r="AN1013" s="385"/>
    </row>
    <row r="1014" spans="2:40" ht="13.5" hidden="1" customHeight="1" x14ac:dyDescent="0.15">
      <c r="C1014" s="403"/>
      <c r="D1014" s="371"/>
      <c r="E1014" s="329"/>
      <c r="F1014" s="329"/>
      <c r="G1014" s="329"/>
      <c r="H1014" s="329"/>
      <c r="I1014" s="356"/>
      <c r="J1014" s="215"/>
      <c r="K1014" s="104">
        <f>ROUND(K1013/K$1057,3)</f>
        <v>4.0910000000000002</v>
      </c>
      <c r="L1014" s="198"/>
      <c r="M1014" s="104">
        <f>ROUND(M1013/M$1057,3)</f>
        <v>0.83299999999999996</v>
      </c>
      <c r="N1014" s="215"/>
      <c r="O1014" s="104">
        <f>ROUND(O1013/O$1057,3)</f>
        <v>8.1820000000000004</v>
      </c>
      <c r="P1014" s="198"/>
      <c r="Q1014" s="104">
        <f>ROUND(Q1013/Q$1057,3)</f>
        <v>0.83299999999999996</v>
      </c>
      <c r="R1014" s="198"/>
      <c r="V1014" s="380"/>
      <c r="W1014" s="219"/>
      <c r="X1014" s="104" t="e">
        <f>ROUND(X1013/(X$978+X$980+X$982+X$984+X$986+X$988+X$990+X$992),3)</f>
        <v>#DIV/0!</v>
      </c>
      <c r="Y1014" s="170"/>
      <c r="Z1014" s="104" t="e">
        <f>ROUND(Z1013/(Z$978+Z$980+Z$982+Z$984+Z$986+Z$988+Z$990+Z$992),3)</f>
        <v>#DIV/0!</v>
      </c>
      <c r="AA1014" s="60"/>
      <c r="AB1014" s="104" t="e">
        <f>ROUND(AB1013/(AB$978+AB$980+AB$982+AB$984+AB$986+AB$988+AB$990+AB$992),3)</f>
        <v>#DIV/0!</v>
      </c>
      <c r="AC1014" s="171"/>
      <c r="AD1014" s="172" t="e">
        <f>ROUND(AD1013/(AD$978+AD$980+AD$982+AD$984+AD$986+AD$988+AD$990+AD$992),3)</f>
        <v>#DIV/0!</v>
      </c>
      <c r="AE1014" s="219"/>
      <c r="AF1014" s="104"/>
      <c r="AG1014" s="170"/>
      <c r="AH1014" s="104"/>
      <c r="AI1014" s="60"/>
      <c r="AJ1014" s="104"/>
      <c r="AK1014" s="171"/>
      <c r="AL1014" s="104"/>
      <c r="AM1014" s="210"/>
      <c r="AN1014" s="386"/>
    </row>
    <row r="1015" spans="2:40" ht="13.5" hidden="1" customHeight="1" x14ac:dyDescent="0.15">
      <c r="C1015" s="403">
        <v>16</v>
      </c>
      <c r="D1015" s="371"/>
      <c r="E1015" s="326" t="s">
        <v>127</v>
      </c>
      <c r="F1015" s="326"/>
      <c r="G1015" s="326"/>
      <c r="H1015" s="326"/>
      <c r="I1015" s="355"/>
      <c r="J1015" s="213">
        <v>2</v>
      </c>
      <c r="K1015" s="167">
        <v>389</v>
      </c>
      <c r="L1015" s="214">
        <v>2</v>
      </c>
      <c r="M1015" s="30">
        <v>41</v>
      </c>
      <c r="N1015" s="213">
        <v>2</v>
      </c>
      <c r="O1015" s="167">
        <v>389</v>
      </c>
      <c r="P1015" s="214">
        <v>2</v>
      </c>
      <c r="Q1015" s="30">
        <v>41</v>
      </c>
      <c r="R1015" s="214">
        <v>2</v>
      </c>
      <c r="V1015" s="387" t="s">
        <v>86</v>
      </c>
      <c r="W1015" s="181"/>
      <c r="X1015" s="103">
        <f>Z1015+AB1015+AD1015</f>
        <v>0</v>
      </c>
      <c r="Y1015" s="182"/>
      <c r="Z1015" s="30">
        <v>0</v>
      </c>
      <c r="AA1015" s="217"/>
      <c r="AB1015" s="164">
        <v>0</v>
      </c>
      <c r="AC1015" s="165"/>
      <c r="AD1015" s="166">
        <v>0</v>
      </c>
      <c r="AE1015" s="181"/>
      <c r="AF1015" s="103"/>
      <c r="AG1015" s="182"/>
      <c r="AH1015" s="30"/>
      <c r="AI1015" s="217"/>
      <c r="AJ1015" s="164"/>
      <c r="AK1015" s="165"/>
      <c r="AL1015" s="103"/>
      <c r="AM1015" s="203"/>
      <c r="AN1015" s="385"/>
    </row>
    <row r="1016" spans="2:40" ht="13.5" hidden="1" customHeight="1" x14ac:dyDescent="0.15">
      <c r="C1016" s="403"/>
      <c r="D1016" s="371"/>
      <c r="E1016" s="329"/>
      <c r="F1016" s="329"/>
      <c r="G1016" s="329"/>
      <c r="H1016" s="329"/>
      <c r="I1016" s="356"/>
      <c r="J1016" s="215"/>
      <c r="K1016" s="104">
        <f>ROUND(K1015/K$1057,3)</f>
        <v>2.9470000000000001</v>
      </c>
      <c r="L1016" s="198"/>
      <c r="M1016" s="104">
        <f>ROUND(M1015/M$1057,3)</f>
        <v>0.621</v>
      </c>
      <c r="N1016" s="215"/>
      <c r="O1016" s="104">
        <f>ROUND(O1015/O$1057,3)</f>
        <v>5.8940000000000001</v>
      </c>
      <c r="P1016" s="198"/>
      <c r="Q1016" s="104">
        <f>ROUND(Q1015/Q$1057,3)</f>
        <v>0.621</v>
      </c>
      <c r="R1016" s="198"/>
      <c r="V1016" s="387"/>
      <c r="W1016" s="186"/>
      <c r="X1016" s="104" t="e">
        <f>ROUND(X1015/(X$978+X$980+X$982+X$984+X$986+X$988+X$990+X$992),3)</f>
        <v>#DIV/0!</v>
      </c>
      <c r="Y1016" s="170"/>
      <c r="Z1016" s="104" t="e">
        <f>ROUND(Z1015/(Z$978+Z$980+Z$982+Z$984+Z$986+Z$988+Z$990+Z$992),3)</f>
        <v>#DIV/0!</v>
      </c>
      <c r="AA1016" s="60"/>
      <c r="AB1016" s="104" t="e">
        <f>ROUND(AB1015/(AB$978+AB$980+AB$982+AB$984+AB$986+AB$988+AB$990+AB$992),3)</f>
        <v>#DIV/0!</v>
      </c>
      <c r="AC1016" s="171"/>
      <c r="AD1016" s="172" t="e">
        <f>ROUND(AD1015/(AD$978+AD$980+AD$982+AD$984+AD$986+AD$988+AD$990+AD$992),3)</f>
        <v>#DIV/0!</v>
      </c>
      <c r="AE1016" s="186"/>
      <c r="AF1016" s="104"/>
      <c r="AG1016" s="170"/>
      <c r="AH1016" s="104"/>
      <c r="AI1016" s="60"/>
      <c r="AJ1016" s="104"/>
      <c r="AK1016" s="171"/>
      <c r="AL1016" s="104"/>
      <c r="AM1016" s="210"/>
      <c r="AN1016" s="386"/>
    </row>
    <row r="1017" spans="2:40" hidden="1" x14ac:dyDescent="0.15">
      <c r="C1017" s="403">
        <v>11</v>
      </c>
      <c r="D1017" s="371"/>
      <c r="E1017" s="326" t="s">
        <v>128</v>
      </c>
      <c r="F1017" s="326"/>
      <c r="G1017" s="326"/>
      <c r="H1017" s="326"/>
      <c r="I1017" s="355"/>
      <c r="J1017" s="213">
        <v>3</v>
      </c>
      <c r="K1017" s="167">
        <v>385</v>
      </c>
      <c r="L1017" s="214">
        <v>4</v>
      </c>
      <c r="M1017" s="30">
        <v>30</v>
      </c>
      <c r="N1017" s="213">
        <v>3</v>
      </c>
      <c r="O1017" s="167">
        <v>385</v>
      </c>
      <c r="P1017" s="214">
        <v>4</v>
      </c>
      <c r="Q1017" s="30">
        <v>30</v>
      </c>
      <c r="R1017" s="214">
        <v>3</v>
      </c>
      <c r="V1017" s="371" t="s">
        <v>21</v>
      </c>
      <c r="W1017" s="188"/>
      <c r="X1017" s="164">
        <f>X1001+X1003+X1005+X1007+X1015+X1011+X1009+X1013</f>
        <v>0</v>
      </c>
      <c r="Y1017" s="165"/>
      <c r="Z1017" s="103">
        <f>Z1001+Z1003+Z1005+Z1007+Z1015+Z1011+Z1009+Z1013</f>
        <v>0</v>
      </c>
      <c r="AA1017" s="55"/>
      <c r="AB1017" s="164">
        <f>AB1001+AB1003+AB1005+AB1007+AB1015+AB1011+AB1009+AB1013</f>
        <v>0</v>
      </c>
      <c r="AC1017" s="165"/>
      <c r="AD1017" s="166">
        <f>AD1001+AD1003+AD1005+AD1007+AD1015+AD1011+AD1009+AD1013</f>
        <v>0</v>
      </c>
      <c r="AE1017" s="188"/>
      <c r="AF1017" s="164"/>
      <c r="AG1017" s="165"/>
      <c r="AH1017" s="103"/>
      <c r="AI1017" s="55"/>
      <c r="AJ1017" s="164"/>
      <c r="AK1017" s="165"/>
      <c r="AL1017" s="103"/>
      <c r="AM1017" s="203"/>
      <c r="AN1017" s="103"/>
    </row>
    <row r="1018" spans="2:40" ht="14.25" hidden="1" customHeight="1" thickBot="1" x14ac:dyDescent="0.2">
      <c r="C1018" s="403"/>
      <c r="D1018" s="371"/>
      <c r="E1018" s="329"/>
      <c r="F1018" s="329"/>
      <c r="G1018" s="329"/>
      <c r="H1018" s="329"/>
      <c r="I1018" s="356"/>
      <c r="J1018" s="215"/>
      <c r="K1018" s="104">
        <f>ROUND(K1017/K$1057,3)</f>
        <v>2.9169999999999998</v>
      </c>
      <c r="L1018" s="198"/>
      <c r="M1018" s="104">
        <f>ROUND(M1017/M$1057,3)</f>
        <v>0.45500000000000002</v>
      </c>
      <c r="N1018" s="215"/>
      <c r="O1018" s="104">
        <f>ROUND(O1017/O$1057,3)</f>
        <v>5.8330000000000002</v>
      </c>
      <c r="P1018" s="198"/>
      <c r="Q1018" s="104">
        <f>ROUND(Q1017/Q$1057,3)</f>
        <v>0.45500000000000002</v>
      </c>
      <c r="R1018" s="198"/>
      <c r="V1018" s="371"/>
      <c r="W1018" s="190"/>
      <c r="X1018" s="191" t="e">
        <f>X1002+X1004+X1006+X1008+X1016+X1012+X1010+X1014</f>
        <v>#DIV/0!</v>
      </c>
      <c r="Y1018" s="192"/>
      <c r="Z1018" s="241" t="e">
        <f>Z1002+Z1004+Z1006+Z1008+Z1016+Z1012+Z1010+Z1014</f>
        <v>#DIV/0!</v>
      </c>
      <c r="AA1018" s="194"/>
      <c r="AB1018" s="191" t="e">
        <f>AB1002+AB1004+AB1006+AB1008+AB1016+AB1012+AB1010+AB1014</f>
        <v>#DIV/0!</v>
      </c>
      <c r="AC1018" s="192"/>
      <c r="AD1018" s="195" t="e">
        <f>AD1002+AD1004+AD1006+AD1008+AD1016+AD1012+AD1010+AD1014</f>
        <v>#DIV/0!</v>
      </c>
      <c r="AE1018" s="242"/>
      <c r="AF1018" s="243"/>
      <c r="AG1018" s="198"/>
      <c r="AH1018" s="244"/>
      <c r="AI1018" s="200"/>
      <c r="AJ1018" s="243"/>
      <c r="AK1018" s="198"/>
      <c r="AL1018" s="244"/>
      <c r="AM1018" s="245"/>
      <c r="AN1018" s="244"/>
    </row>
    <row r="1019" spans="2:40" ht="13.5" hidden="1" customHeight="1" x14ac:dyDescent="0.15">
      <c r="C1019" s="403">
        <v>8</v>
      </c>
      <c r="D1019" s="371"/>
      <c r="E1019" s="326" t="s">
        <v>129</v>
      </c>
      <c r="F1019" s="326"/>
      <c r="G1019" s="326"/>
      <c r="H1019" s="326"/>
      <c r="I1019" s="355"/>
      <c r="J1019" s="213">
        <v>4</v>
      </c>
      <c r="K1019" s="167">
        <v>374</v>
      </c>
      <c r="L1019" s="214">
        <v>3</v>
      </c>
      <c r="M1019" s="30">
        <v>38</v>
      </c>
      <c r="N1019" s="213">
        <v>4</v>
      </c>
      <c r="O1019" s="167">
        <v>374</v>
      </c>
      <c r="P1019" s="214">
        <v>3</v>
      </c>
      <c r="Q1019" s="30">
        <v>38</v>
      </c>
      <c r="R1019" s="214">
        <v>4</v>
      </c>
    </row>
    <row r="1020" spans="2:40" ht="13.5" hidden="1" customHeight="1" x14ac:dyDescent="0.15">
      <c r="C1020" s="403"/>
      <c r="D1020" s="371"/>
      <c r="E1020" s="329"/>
      <c r="F1020" s="329"/>
      <c r="G1020" s="329"/>
      <c r="H1020" s="329"/>
      <c r="I1020" s="356"/>
      <c r="J1020" s="215"/>
      <c r="K1020" s="104">
        <f>ROUND(K1019/K$1057,3)</f>
        <v>2.8330000000000002</v>
      </c>
      <c r="L1020" s="198"/>
      <c r="M1020" s="104">
        <f>ROUND(M1019/M$1057,3)</f>
        <v>0.57599999999999996</v>
      </c>
      <c r="N1020" s="215"/>
      <c r="O1020" s="104">
        <f>ROUND(O1019/O$1057,3)</f>
        <v>5.6669999999999998</v>
      </c>
      <c r="P1020" s="198"/>
      <c r="Q1020" s="104">
        <f>ROUND(Q1019/Q$1057,3)</f>
        <v>0.57599999999999996</v>
      </c>
      <c r="R1020" s="198"/>
    </row>
    <row r="1021" spans="2:40" ht="14.25" hidden="1" customHeight="1" thickBot="1" x14ac:dyDescent="0.2">
      <c r="C1021" s="403">
        <v>3</v>
      </c>
      <c r="D1021" s="371"/>
      <c r="E1021" s="326" t="s">
        <v>130</v>
      </c>
      <c r="F1021" s="326"/>
      <c r="G1021" s="326"/>
      <c r="H1021" s="326"/>
      <c r="I1021" s="355"/>
      <c r="J1021" s="213">
        <v>5</v>
      </c>
      <c r="K1021" s="167">
        <v>327</v>
      </c>
      <c r="L1021" s="214">
        <v>8</v>
      </c>
      <c r="M1021" s="30">
        <v>16</v>
      </c>
      <c r="N1021" s="213">
        <v>5</v>
      </c>
      <c r="O1021" s="167">
        <v>327</v>
      </c>
      <c r="P1021" s="214">
        <v>8</v>
      </c>
      <c r="Q1021" s="30">
        <v>16</v>
      </c>
      <c r="R1021" s="214">
        <v>5</v>
      </c>
      <c r="V1021" s="153" t="s">
        <v>131</v>
      </c>
      <c r="W1021" s="2"/>
      <c r="X1021" s="2"/>
      <c r="Y1021" s="2"/>
      <c r="Z1021" s="2"/>
      <c r="AA1021" s="2"/>
      <c r="AB1021" s="11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154"/>
    </row>
    <row r="1022" spans="2:40" ht="13.5" hidden="1" customHeight="1" x14ac:dyDescent="0.15">
      <c r="C1022" s="403"/>
      <c r="D1022" s="371"/>
      <c r="E1022" s="329"/>
      <c r="F1022" s="329"/>
      <c r="G1022" s="329"/>
      <c r="H1022" s="329"/>
      <c r="I1022" s="356"/>
      <c r="J1022" s="215"/>
      <c r="K1022" s="104">
        <f>ROUND(K1021/K$1057,3)</f>
        <v>2.4769999999999999</v>
      </c>
      <c r="L1022" s="198"/>
      <c r="M1022" s="104">
        <f>ROUND(M1021/M$1057,3)</f>
        <v>0.24199999999999999</v>
      </c>
      <c r="N1022" s="215"/>
      <c r="O1022" s="104">
        <f>ROUND(O1021/O$1057,3)</f>
        <v>4.9550000000000001</v>
      </c>
      <c r="P1022" s="198"/>
      <c r="Q1022" s="104">
        <f>ROUND(Q1021/Q$1057,3)</f>
        <v>0.24199999999999999</v>
      </c>
      <c r="R1022" s="198"/>
      <c r="V1022" s="2"/>
      <c r="W1022" s="155"/>
      <c r="X1022" s="372" t="s">
        <v>10</v>
      </c>
      <c r="Y1022" s="372"/>
      <c r="Z1022" s="372"/>
      <c r="AA1022" s="372"/>
      <c r="AB1022" s="372"/>
      <c r="AC1022" s="372"/>
      <c r="AD1022" s="373"/>
      <c r="AE1022" s="161"/>
      <c r="AF1022" s="339" t="s">
        <v>11</v>
      </c>
      <c r="AG1022" s="339"/>
      <c r="AH1022" s="339"/>
      <c r="AI1022" s="339"/>
      <c r="AJ1022" s="339"/>
      <c r="AK1022" s="339"/>
      <c r="AL1022" s="392"/>
      <c r="AM1022" s="389" t="s">
        <v>88</v>
      </c>
      <c r="AN1022" s="390"/>
    </row>
    <row r="1023" spans="2:40" ht="13.5" hidden="1" customHeight="1" x14ac:dyDescent="0.15">
      <c r="C1023" s="403">
        <v>17</v>
      </c>
      <c r="D1023" s="371"/>
      <c r="E1023" s="326" t="s">
        <v>132</v>
      </c>
      <c r="F1023" s="326"/>
      <c r="G1023" s="326"/>
      <c r="H1023" s="326"/>
      <c r="I1023" s="355"/>
      <c r="J1023" s="213">
        <v>6</v>
      </c>
      <c r="K1023" s="167">
        <v>269</v>
      </c>
      <c r="L1023" s="214">
        <v>5</v>
      </c>
      <c r="M1023" s="30">
        <v>26</v>
      </c>
      <c r="N1023" s="213">
        <v>6</v>
      </c>
      <c r="O1023" s="167">
        <v>269</v>
      </c>
      <c r="P1023" s="214">
        <v>5</v>
      </c>
      <c r="Q1023" s="30">
        <v>26</v>
      </c>
      <c r="R1023" s="214">
        <v>6</v>
      </c>
      <c r="V1023" s="2"/>
      <c r="W1023" s="116"/>
      <c r="X1023" s="18"/>
      <c r="Y1023" s="374" t="s">
        <v>12</v>
      </c>
      <c r="Z1023" s="374"/>
      <c r="AA1023" s="375" t="s">
        <v>13</v>
      </c>
      <c r="AB1023" s="376"/>
      <c r="AC1023" s="377" t="s">
        <v>14</v>
      </c>
      <c r="AD1023" s="378"/>
      <c r="AE1023" s="116"/>
      <c r="AF1023" s="18"/>
      <c r="AG1023" s="374" t="s">
        <v>12</v>
      </c>
      <c r="AH1023" s="374"/>
      <c r="AI1023" s="393" t="s">
        <v>13</v>
      </c>
      <c r="AJ1023" s="376"/>
      <c r="AK1023" s="377" t="s">
        <v>14</v>
      </c>
      <c r="AL1023" s="388"/>
      <c r="AM1023" s="389" t="s">
        <v>74</v>
      </c>
      <c r="AN1023" s="390"/>
    </row>
    <row r="1024" spans="2:40" ht="13.5" hidden="1" customHeight="1" x14ac:dyDescent="0.15">
      <c r="C1024" s="403"/>
      <c r="D1024" s="371"/>
      <c r="E1024" s="329"/>
      <c r="F1024" s="329"/>
      <c r="G1024" s="329"/>
      <c r="H1024" s="329"/>
      <c r="I1024" s="356"/>
      <c r="J1024" s="215"/>
      <c r="K1024" s="104">
        <f>ROUND(K1023/K$1057,3)</f>
        <v>2.0379999999999998</v>
      </c>
      <c r="L1024" s="198"/>
      <c r="M1024" s="104">
        <f>ROUND(M1023/M$1057,3)</f>
        <v>0.39400000000000002</v>
      </c>
      <c r="N1024" s="215"/>
      <c r="O1024" s="104">
        <f>ROUND(O1023/O$1057,3)</f>
        <v>4.0759999999999996</v>
      </c>
      <c r="P1024" s="198"/>
      <c r="Q1024" s="104">
        <f>ROUND(Q1023/Q$1057,3)</f>
        <v>0.39400000000000002</v>
      </c>
      <c r="R1024" s="198"/>
      <c r="V1024" s="379" t="s">
        <v>133</v>
      </c>
      <c r="W1024" s="161"/>
      <c r="X1024" s="103">
        <f>Z1024+AB1024+AD1024</f>
        <v>0</v>
      </c>
      <c r="Y1024" s="162"/>
      <c r="Z1024" s="30">
        <v>0</v>
      </c>
      <c r="AA1024" s="202"/>
      <c r="AB1024" s="164">
        <v>0</v>
      </c>
      <c r="AC1024" s="165"/>
      <c r="AD1024" s="166">
        <v>0</v>
      </c>
      <c r="AE1024" s="161"/>
      <c r="AF1024" s="385"/>
      <c r="AG1024" s="162"/>
      <c r="AH1024" s="385"/>
      <c r="AI1024" s="202"/>
      <c r="AJ1024" s="385"/>
      <c r="AK1024" s="165"/>
      <c r="AL1024" s="385"/>
      <c r="AM1024" s="203"/>
      <c r="AN1024" s="410"/>
    </row>
    <row r="1025" spans="3:40" ht="13.5" hidden="1" customHeight="1" x14ac:dyDescent="0.15">
      <c r="C1025" s="403">
        <v>14</v>
      </c>
      <c r="D1025" s="371"/>
      <c r="E1025" s="326" t="s">
        <v>134</v>
      </c>
      <c r="F1025" s="326"/>
      <c r="G1025" s="326"/>
      <c r="H1025" s="326"/>
      <c r="I1025" s="355"/>
      <c r="J1025" s="213">
        <v>7</v>
      </c>
      <c r="K1025" s="167">
        <v>243</v>
      </c>
      <c r="L1025" s="214">
        <v>6</v>
      </c>
      <c r="M1025" s="30">
        <v>19</v>
      </c>
      <c r="N1025" s="213">
        <v>7</v>
      </c>
      <c r="O1025" s="167">
        <v>243</v>
      </c>
      <c r="P1025" s="214">
        <v>6</v>
      </c>
      <c r="Q1025" s="30">
        <v>19</v>
      </c>
      <c r="R1025" s="214">
        <v>7</v>
      </c>
      <c r="V1025" s="380"/>
      <c r="W1025" s="116"/>
      <c r="X1025" s="104" t="e">
        <f>ROUND(X1024/(X$978+X$980+X$982+X$984+X$986+X$988+X$990+X$992),3)</f>
        <v>#DIV/0!</v>
      </c>
      <c r="Y1025" s="170"/>
      <c r="Z1025" s="104" t="e">
        <f>ROUND(Z1024/(Z$978+Z$980+Z$982+Z$984+Z$986+Z$988+Z$990+Z$992),3)</f>
        <v>#DIV/0!</v>
      </c>
      <c r="AA1025" s="60"/>
      <c r="AB1025" s="104" t="e">
        <f>ROUND(AB1024/(AB$978+AB$980+AB$982+AB$984+AB$986+AB$988+AB$990+AB$992),3)</f>
        <v>#DIV/0!</v>
      </c>
      <c r="AC1025" s="171"/>
      <c r="AD1025" s="172" t="e">
        <f>ROUND(AD1024/(AD$978+AD$980+AD$982+AD$984+AD$986+AD$988+AD$990+AD$992),3)</f>
        <v>#DIV/0!</v>
      </c>
      <c r="AE1025" s="116"/>
      <c r="AF1025" s="386"/>
      <c r="AG1025" s="170"/>
      <c r="AH1025" s="386"/>
      <c r="AI1025" s="60"/>
      <c r="AJ1025" s="386"/>
      <c r="AK1025" s="171"/>
      <c r="AL1025" s="386"/>
      <c r="AM1025" s="204"/>
      <c r="AN1025" s="411"/>
    </row>
    <row r="1026" spans="3:40" ht="13.5" hidden="1" customHeight="1" x14ac:dyDescent="0.15">
      <c r="C1026" s="403"/>
      <c r="D1026" s="371"/>
      <c r="E1026" s="329"/>
      <c r="F1026" s="329"/>
      <c r="G1026" s="329"/>
      <c r="H1026" s="329"/>
      <c r="I1026" s="356"/>
      <c r="J1026" s="215"/>
      <c r="K1026" s="104">
        <f>ROUND(K1025/K$1057,3)</f>
        <v>1.841</v>
      </c>
      <c r="L1026" s="198"/>
      <c r="M1026" s="104">
        <f>ROUND(M1025/M$1057,3)</f>
        <v>0.28799999999999998</v>
      </c>
      <c r="N1026" s="215"/>
      <c r="O1026" s="104">
        <f>ROUND(O1025/O$1057,3)</f>
        <v>3.6819999999999999</v>
      </c>
      <c r="P1026" s="198"/>
      <c r="Q1026" s="104">
        <f>ROUND(Q1025/Q$1057,3)</f>
        <v>0.28799999999999998</v>
      </c>
      <c r="R1026" s="198"/>
      <c r="V1026" s="205" t="s">
        <v>135</v>
      </c>
      <c r="W1026" s="161"/>
      <c r="X1026" s="103">
        <f>Z1026+AB1026+AD1026</f>
        <v>0</v>
      </c>
      <c r="Y1026" s="162"/>
      <c r="Z1026" s="30">
        <v>0</v>
      </c>
      <c r="AA1026" s="202"/>
      <c r="AB1026" s="164">
        <v>0</v>
      </c>
      <c r="AC1026" s="165"/>
      <c r="AD1026" s="166">
        <v>0</v>
      </c>
      <c r="AE1026" s="161"/>
      <c r="AF1026" s="103"/>
      <c r="AG1026" s="162"/>
      <c r="AH1026" s="30"/>
      <c r="AI1026" s="202"/>
      <c r="AJ1026" s="164"/>
      <c r="AK1026" s="165"/>
      <c r="AL1026" s="103"/>
      <c r="AM1026" s="203"/>
      <c r="AN1026" s="103"/>
    </row>
    <row r="1027" spans="3:40" ht="13.5" hidden="1" customHeight="1" x14ac:dyDescent="0.15">
      <c r="C1027" s="403">
        <v>12</v>
      </c>
      <c r="D1027" s="371"/>
      <c r="E1027" s="326" t="s">
        <v>136</v>
      </c>
      <c r="F1027" s="326"/>
      <c r="G1027" s="326"/>
      <c r="H1027" s="326"/>
      <c r="I1027" s="355"/>
      <c r="J1027" s="213">
        <v>8</v>
      </c>
      <c r="K1027" s="167">
        <v>216</v>
      </c>
      <c r="L1027" s="214">
        <v>10</v>
      </c>
      <c r="M1027" s="30">
        <v>13</v>
      </c>
      <c r="N1027" s="213">
        <v>8</v>
      </c>
      <c r="O1027" s="167">
        <v>216</v>
      </c>
      <c r="P1027" s="214">
        <v>10</v>
      </c>
      <c r="Q1027" s="30">
        <v>13</v>
      </c>
      <c r="R1027" s="214">
        <v>8</v>
      </c>
      <c r="V1027" s="206" t="s">
        <v>137</v>
      </c>
      <c r="W1027" s="116"/>
      <c r="X1027" s="104" t="e">
        <f>ROUND(X1026/(X$978+X$980+X$982+X$984+X$986+X$988+X$990+X$992),3)</f>
        <v>#DIV/0!</v>
      </c>
      <c r="Y1027" s="170"/>
      <c r="Z1027" s="104" t="e">
        <f>ROUND(Z1026/(Z$978+Z$980+Z$982+Z$984+Z$986+Z$988+Z$990+Z$992),3)</f>
        <v>#DIV/0!</v>
      </c>
      <c r="AA1027" s="60"/>
      <c r="AB1027" s="104" t="e">
        <f>ROUND(AB1026/(AB$978+AB$980+AB$982+AB$984+AB$986+AB$988+AB$990+AB$992),3)</f>
        <v>#DIV/0!</v>
      </c>
      <c r="AC1027" s="171"/>
      <c r="AD1027" s="172" t="e">
        <f>ROUND(AD1026/(AD$957+AD$959+AD$961+AD$963+AD$965+AD$967+AD$969),3)</f>
        <v>#DIV/0!</v>
      </c>
      <c r="AE1027" s="116"/>
      <c r="AF1027" s="104"/>
      <c r="AG1027" s="170"/>
      <c r="AH1027" s="104"/>
      <c r="AI1027" s="60"/>
      <c r="AJ1027" s="104"/>
      <c r="AK1027" s="171"/>
      <c r="AL1027" s="104"/>
      <c r="AM1027" s="207"/>
      <c r="AN1027" s="104"/>
    </row>
    <row r="1028" spans="3:40" ht="13.5" hidden="1" customHeight="1" x14ac:dyDescent="0.15">
      <c r="C1028" s="403"/>
      <c r="D1028" s="371"/>
      <c r="E1028" s="329"/>
      <c r="F1028" s="329"/>
      <c r="G1028" s="329"/>
      <c r="H1028" s="329"/>
      <c r="I1028" s="356"/>
      <c r="J1028" s="215"/>
      <c r="K1028" s="104">
        <f>ROUND(K1027/K$1057,3)</f>
        <v>1.6359999999999999</v>
      </c>
      <c r="L1028" s="198"/>
      <c r="M1028" s="104">
        <f>ROUND(M1027/M$1057,3)</f>
        <v>0.19700000000000001</v>
      </c>
      <c r="N1028" s="215"/>
      <c r="O1028" s="104">
        <f>ROUND(O1027/O$1057,3)</f>
        <v>3.2730000000000001</v>
      </c>
      <c r="P1028" s="198"/>
      <c r="Q1028" s="104">
        <f>ROUND(Q1027/Q$1057,3)</f>
        <v>0.19700000000000001</v>
      </c>
      <c r="R1028" s="198"/>
      <c r="V1028" s="379" t="s">
        <v>138</v>
      </c>
      <c r="W1028" s="161"/>
      <c r="X1028" s="103">
        <f>Z1028+AB1028+AD1028</f>
        <v>0</v>
      </c>
      <c r="Y1028" s="162"/>
      <c r="Z1028" s="30">
        <v>0</v>
      </c>
      <c r="AA1028" s="202"/>
      <c r="AB1028" s="164">
        <v>0</v>
      </c>
      <c r="AC1028" s="165"/>
      <c r="AD1028" s="166">
        <v>0</v>
      </c>
      <c r="AE1028" s="161"/>
      <c r="AF1028" s="103"/>
      <c r="AG1028" s="162"/>
      <c r="AH1028" s="30"/>
      <c r="AI1028" s="202"/>
      <c r="AJ1028" s="164"/>
      <c r="AK1028" s="165"/>
      <c r="AL1028" s="103"/>
      <c r="AM1028" s="203"/>
      <c r="AN1028" s="103"/>
    </row>
    <row r="1029" spans="3:40" ht="13.5" hidden="1" customHeight="1" x14ac:dyDescent="0.15">
      <c r="C1029" s="403">
        <v>7</v>
      </c>
      <c r="D1029" s="371"/>
      <c r="E1029" s="326" t="s">
        <v>139</v>
      </c>
      <c r="F1029" s="326"/>
      <c r="G1029" s="326"/>
      <c r="H1029" s="326"/>
      <c r="I1029" s="355"/>
      <c r="J1029" s="213">
        <v>9</v>
      </c>
      <c r="K1029" s="167">
        <v>214</v>
      </c>
      <c r="L1029" s="214">
        <v>9</v>
      </c>
      <c r="M1029" s="30">
        <v>15</v>
      </c>
      <c r="N1029" s="213">
        <v>9</v>
      </c>
      <c r="O1029" s="167">
        <v>214</v>
      </c>
      <c r="P1029" s="214">
        <v>9</v>
      </c>
      <c r="Q1029" s="30">
        <v>15</v>
      </c>
      <c r="R1029" s="214">
        <v>9</v>
      </c>
      <c r="V1029" s="380"/>
      <c r="W1029" s="116"/>
      <c r="X1029" s="104" t="e">
        <f>ROUND(X1028/(X$978+X$980+X$982+X$984+X$986+X$988+X$990+X$992),3)</f>
        <v>#DIV/0!</v>
      </c>
      <c r="Y1029" s="170"/>
      <c r="Z1029" s="104" t="e">
        <f>ROUND(Z1028/(Z$978+Z$980+Z$982+Z$984+Z$986+Z$988+Z$990+Z$992),3)</f>
        <v>#DIV/0!</v>
      </c>
      <c r="AA1029" s="60"/>
      <c r="AB1029" s="104" t="e">
        <f>ROUND(AB1028/(AB$978+AB$980+AB$982+AB$984+AB$986+AB$988+AB$990+AB$992),3)</f>
        <v>#DIV/0!</v>
      </c>
      <c r="AC1029" s="171"/>
      <c r="AD1029" s="172" t="e">
        <f>ROUND(AD1028/(AD$978+AD$980+AD$982+AD$984+AD$986+AD$988+AD$990+AD$992),3)</f>
        <v>#DIV/0!</v>
      </c>
      <c r="AE1029" s="116"/>
      <c r="AF1029" s="104"/>
      <c r="AG1029" s="170"/>
      <c r="AH1029" s="104"/>
      <c r="AI1029" s="60"/>
      <c r="AJ1029" s="104"/>
      <c r="AK1029" s="171"/>
      <c r="AL1029" s="104"/>
      <c r="AM1029" s="210"/>
      <c r="AN1029" s="104"/>
    </row>
    <row r="1030" spans="3:40" ht="13.5" hidden="1" customHeight="1" x14ac:dyDescent="0.15">
      <c r="C1030" s="403"/>
      <c r="D1030" s="371"/>
      <c r="E1030" s="329"/>
      <c r="F1030" s="329"/>
      <c r="G1030" s="329"/>
      <c r="H1030" s="329"/>
      <c r="I1030" s="356"/>
      <c r="J1030" s="215"/>
      <c r="K1030" s="104">
        <f>ROUND(K1029/K$1057,3)</f>
        <v>1.621</v>
      </c>
      <c r="L1030" s="198"/>
      <c r="M1030" s="104">
        <f>ROUND(M1029/M$1057,3)</f>
        <v>0.22700000000000001</v>
      </c>
      <c r="N1030" s="215"/>
      <c r="O1030" s="104">
        <f>ROUND(O1029/O$1057,3)</f>
        <v>3.242</v>
      </c>
      <c r="P1030" s="198"/>
      <c r="Q1030" s="104">
        <f>ROUND(Q1029/Q$1057,3)</f>
        <v>0.22700000000000001</v>
      </c>
      <c r="R1030" s="198"/>
      <c r="V1030" s="175" t="s">
        <v>140</v>
      </c>
      <c r="W1030" s="161"/>
      <c r="X1030" s="103">
        <f>Z1030+AB1030+AD1030</f>
        <v>0</v>
      </c>
      <c r="Y1030" s="162"/>
      <c r="Z1030" s="30">
        <v>0</v>
      </c>
      <c r="AA1030" s="202"/>
      <c r="AB1030" s="164">
        <v>0</v>
      </c>
      <c r="AC1030" s="165"/>
      <c r="AD1030" s="166">
        <v>0</v>
      </c>
      <c r="AE1030" s="161"/>
      <c r="AF1030" s="103"/>
      <c r="AG1030" s="162"/>
      <c r="AH1030" s="30"/>
      <c r="AI1030" s="202"/>
      <c r="AJ1030" s="164"/>
      <c r="AK1030" s="165"/>
      <c r="AL1030" s="103"/>
      <c r="AM1030" s="203"/>
      <c r="AN1030" s="103"/>
    </row>
    <row r="1031" spans="3:40" ht="13.5" hidden="1" customHeight="1" x14ac:dyDescent="0.15">
      <c r="C1031" s="404">
        <v>1</v>
      </c>
      <c r="D1031" s="405"/>
      <c r="E1031" s="406" t="s">
        <v>141</v>
      </c>
      <c r="F1031" s="406"/>
      <c r="G1031" s="406"/>
      <c r="H1031" s="406"/>
      <c r="I1031" s="407"/>
      <c r="J1031" s="246">
        <v>10</v>
      </c>
      <c r="K1031" s="247">
        <v>185</v>
      </c>
      <c r="L1031" s="248">
        <v>12</v>
      </c>
      <c r="M1031" s="249">
        <v>11</v>
      </c>
      <c r="N1031" s="246">
        <v>10</v>
      </c>
      <c r="O1031" s="247">
        <v>185</v>
      </c>
      <c r="P1031" s="248">
        <v>12</v>
      </c>
      <c r="Q1031" s="249">
        <v>11</v>
      </c>
      <c r="R1031" s="248">
        <v>10</v>
      </c>
      <c r="V1031" s="176" t="s">
        <v>142</v>
      </c>
      <c r="W1031" s="116"/>
      <c r="X1031" s="104" t="e">
        <f>ROUND(X1030/(X$978+X$980+X$982+X$984+X$986+X$988+X$990+X$992),3)</f>
        <v>#DIV/0!</v>
      </c>
      <c r="Y1031" s="170"/>
      <c r="Z1031" s="104" t="e">
        <f>ROUND(Z1030/(Z$978+Z$980+Z$982+Z$984+Z$986+Z$988+Z$990+Z$992),3)</f>
        <v>#DIV/0!</v>
      </c>
      <c r="AA1031" s="60"/>
      <c r="AB1031" s="104" t="e">
        <f>ROUND(AB1030/(AB$978+AB$980+AB$982+AB$984+AB$986+AB$988+AB$990+AB$992),3)</f>
        <v>#DIV/0!</v>
      </c>
      <c r="AC1031" s="171"/>
      <c r="AD1031" s="172" t="e">
        <f>ROUND(AD1030/(AD$978+AD$980+AD$982+AD$984+AD$986+AD$988+AD$990+AD$992),3)</f>
        <v>#DIV/0!</v>
      </c>
      <c r="AE1031" s="116"/>
      <c r="AF1031" s="104"/>
      <c r="AG1031" s="170"/>
      <c r="AH1031" s="104"/>
      <c r="AI1031" s="60"/>
      <c r="AJ1031" s="104"/>
      <c r="AK1031" s="171"/>
      <c r="AL1031" s="104"/>
      <c r="AM1031" s="210"/>
      <c r="AN1031" s="104"/>
    </row>
    <row r="1032" spans="3:40" ht="13.5" hidden="1" customHeight="1" x14ac:dyDescent="0.15">
      <c r="C1032" s="404"/>
      <c r="D1032" s="405"/>
      <c r="E1032" s="408"/>
      <c r="F1032" s="408"/>
      <c r="G1032" s="408"/>
      <c r="H1032" s="408"/>
      <c r="I1032" s="409"/>
      <c r="J1032" s="250"/>
      <c r="K1032" s="251">
        <f>ROUND(K1031/K$1057,3)</f>
        <v>1.4019999999999999</v>
      </c>
      <c r="L1032" s="252"/>
      <c r="M1032" s="251">
        <f>ROUND(M1031/M$1057,3)</f>
        <v>0.16700000000000001</v>
      </c>
      <c r="N1032" s="250"/>
      <c r="O1032" s="251">
        <f>ROUND(O1031/O$1057,3)</f>
        <v>2.8029999999999999</v>
      </c>
      <c r="P1032" s="252"/>
      <c r="Q1032" s="251">
        <f>ROUND(Q1031/Q$1057,3)</f>
        <v>0.16700000000000001</v>
      </c>
      <c r="R1032" s="252"/>
      <c r="V1032" s="379" t="s">
        <v>143</v>
      </c>
      <c r="W1032" s="177"/>
      <c r="X1032" s="103">
        <f>Z1032+AB1032+AD1032</f>
        <v>0</v>
      </c>
      <c r="Y1032" s="178"/>
      <c r="Z1032" s="30">
        <v>0</v>
      </c>
      <c r="AA1032" s="202"/>
      <c r="AB1032" s="164">
        <v>0</v>
      </c>
      <c r="AC1032" s="165"/>
      <c r="AD1032" s="166">
        <v>0</v>
      </c>
      <c r="AE1032" s="177"/>
      <c r="AF1032" s="103"/>
      <c r="AG1032" s="178"/>
      <c r="AH1032" s="30"/>
      <c r="AI1032" s="202"/>
      <c r="AJ1032" s="164"/>
      <c r="AK1032" s="165"/>
      <c r="AL1032" s="103"/>
      <c r="AM1032" s="203"/>
      <c r="AN1032" s="103"/>
    </row>
    <row r="1033" spans="3:40" ht="13.5" hidden="1" customHeight="1" x14ac:dyDescent="0.15">
      <c r="C1033" s="404">
        <v>18</v>
      </c>
      <c r="D1033" s="405"/>
      <c r="E1033" s="406" t="s">
        <v>144</v>
      </c>
      <c r="F1033" s="406"/>
      <c r="G1033" s="406"/>
      <c r="H1033" s="406"/>
      <c r="I1033" s="407"/>
      <c r="J1033" s="246">
        <v>11</v>
      </c>
      <c r="K1033" s="247">
        <v>147</v>
      </c>
      <c r="L1033" s="248">
        <v>6</v>
      </c>
      <c r="M1033" s="249">
        <v>19</v>
      </c>
      <c r="N1033" s="246">
        <v>11</v>
      </c>
      <c r="O1033" s="247">
        <v>147</v>
      </c>
      <c r="P1033" s="248">
        <v>6</v>
      </c>
      <c r="Q1033" s="249">
        <v>19</v>
      </c>
      <c r="R1033" s="248">
        <v>12</v>
      </c>
      <c r="V1033" s="380"/>
      <c r="W1033" s="177"/>
      <c r="X1033" s="104" t="e">
        <f>ROUND(X1032/(X$978+X$980+X$982+X$984+X$986+X$988+X$990+X$992),3)</f>
        <v>#DIV/0!</v>
      </c>
      <c r="Y1033" s="170"/>
      <c r="Z1033" s="104" t="e">
        <f>ROUND(Z1032/(Z$978+Z$980+Z$982+Z$984+Z$986+Z$988+Z$990+Z$992),3)</f>
        <v>#DIV/0!</v>
      </c>
      <c r="AA1033" s="60"/>
      <c r="AB1033" s="104" t="e">
        <f>ROUND(AB1032/(AB$978+AB$980+AB$982+AB$984+AB$986+AB$988+AB$990+AB$992),3)</f>
        <v>#DIV/0!</v>
      </c>
      <c r="AC1033" s="171"/>
      <c r="AD1033" s="172" t="e">
        <f>ROUND(AD1032/(AD$978+AD$980+AD$982+AD$984+AD$986+AD$988+AD$990+AD$992),3)</f>
        <v>#DIV/0!</v>
      </c>
      <c r="AE1033" s="177"/>
      <c r="AF1033" s="104"/>
      <c r="AG1033" s="170"/>
      <c r="AH1033" s="104"/>
      <c r="AI1033" s="60"/>
      <c r="AJ1033" s="104"/>
      <c r="AK1033" s="171"/>
      <c r="AL1033" s="104"/>
      <c r="AM1033" s="210"/>
      <c r="AN1033" s="104"/>
    </row>
    <row r="1034" spans="3:40" ht="13.5" hidden="1" customHeight="1" x14ac:dyDescent="0.15">
      <c r="C1034" s="404"/>
      <c r="D1034" s="405"/>
      <c r="E1034" s="408"/>
      <c r="F1034" s="408"/>
      <c r="G1034" s="408"/>
      <c r="H1034" s="408"/>
      <c r="I1034" s="409"/>
      <c r="J1034" s="250"/>
      <c r="K1034" s="251">
        <f>ROUND(K1033/K$1057,3)</f>
        <v>1.1140000000000001</v>
      </c>
      <c r="L1034" s="252"/>
      <c r="M1034" s="251">
        <f>ROUND(M1033/M$1057,3)</f>
        <v>0.28799999999999998</v>
      </c>
      <c r="N1034" s="250"/>
      <c r="O1034" s="251">
        <f>ROUND(O1033/O$1057,3)</f>
        <v>2.2269999999999999</v>
      </c>
      <c r="P1034" s="252"/>
      <c r="Q1034" s="251">
        <f>ROUND(Q1033/Q$1057,3)</f>
        <v>0.28799999999999998</v>
      </c>
      <c r="R1034" s="252"/>
      <c r="V1034" s="379" t="s">
        <v>125</v>
      </c>
      <c r="W1034" s="181"/>
      <c r="X1034" s="103">
        <f>Z1034+AB1034+AD1034</f>
        <v>0</v>
      </c>
      <c r="Y1034" s="182"/>
      <c r="Z1034" s="30">
        <v>0</v>
      </c>
      <c r="AA1034" s="217"/>
      <c r="AB1034" s="164">
        <v>0</v>
      </c>
      <c r="AC1034" s="165"/>
      <c r="AD1034" s="166">
        <v>0</v>
      </c>
      <c r="AE1034" s="181"/>
      <c r="AF1034" s="103"/>
      <c r="AG1034" s="182"/>
      <c r="AH1034" s="30"/>
      <c r="AI1034" s="217"/>
      <c r="AJ1034" s="164"/>
      <c r="AK1034" s="165"/>
      <c r="AL1034" s="103"/>
      <c r="AM1034" s="203"/>
      <c r="AN1034" s="103"/>
    </row>
    <row r="1035" spans="3:40" ht="13.5" hidden="1" customHeight="1" x14ac:dyDescent="0.15">
      <c r="C1035" s="404">
        <v>5</v>
      </c>
      <c r="D1035" s="405"/>
      <c r="E1035" s="406" t="s">
        <v>145</v>
      </c>
      <c r="F1035" s="406"/>
      <c r="G1035" s="406"/>
      <c r="H1035" s="406"/>
      <c r="I1035" s="407"/>
      <c r="J1035" s="246">
        <v>12</v>
      </c>
      <c r="K1035" s="247">
        <v>133</v>
      </c>
      <c r="L1035" s="248">
        <v>18</v>
      </c>
      <c r="M1035" s="249">
        <v>3</v>
      </c>
      <c r="N1035" s="246">
        <v>12</v>
      </c>
      <c r="O1035" s="247">
        <v>133</v>
      </c>
      <c r="P1035" s="248">
        <v>18</v>
      </c>
      <c r="Q1035" s="249">
        <v>3</v>
      </c>
      <c r="R1035" s="248">
        <v>11</v>
      </c>
      <c r="V1035" s="380"/>
      <c r="W1035" s="186"/>
      <c r="X1035" s="104" t="e">
        <f>ROUND(X1034/(X$978+X$980+X$982+X$984+X$986+X$988+X$990+X$992),3)</f>
        <v>#DIV/0!</v>
      </c>
      <c r="Y1035" s="170"/>
      <c r="Z1035" s="104" t="e">
        <f>ROUND(Z1034/(Z$978+Z$980+Z$982+Z$984+Z$986+Z$988+Z$990+Z$992),3)</f>
        <v>#DIV/0!</v>
      </c>
      <c r="AA1035" s="60"/>
      <c r="AB1035" s="104" t="e">
        <f>ROUND(AB1034/(AB$978+AB$980+AB$982+AB$984+AB$986+AB$988+AB$990+AB$992),3)</f>
        <v>#DIV/0!</v>
      </c>
      <c r="AC1035" s="171"/>
      <c r="AD1035" s="172" t="e">
        <f>ROUND(AD1034/(AD$978+AD$980+AD$982+AD$984+AD$986+AD$988+AD$990+AD$992),3)</f>
        <v>#DIV/0!</v>
      </c>
      <c r="AE1035" s="186"/>
      <c r="AF1035" s="104"/>
      <c r="AG1035" s="170"/>
      <c r="AH1035" s="104"/>
      <c r="AI1035" s="60"/>
      <c r="AJ1035" s="104"/>
      <c r="AK1035" s="171"/>
      <c r="AL1035" s="104"/>
      <c r="AM1035" s="210"/>
      <c r="AN1035" s="104"/>
    </row>
    <row r="1036" spans="3:40" ht="13.5" hidden="1" customHeight="1" x14ac:dyDescent="0.15">
      <c r="C1036" s="404"/>
      <c r="D1036" s="405"/>
      <c r="E1036" s="408"/>
      <c r="F1036" s="408"/>
      <c r="G1036" s="408"/>
      <c r="H1036" s="408"/>
      <c r="I1036" s="409"/>
      <c r="J1036" s="250"/>
      <c r="K1036" s="251">
        <f>ROUND(K1035/K$1057,3)</f>
        <v>1.008</v>
      </c>
      <c r="L1036" s="252"/>
      <c r="M1036" s="251">
        <f>ROUND(M1035/M$1057,3)</f>
        <v>4.4999999999999998E-2</v>
      </c>
      <c r="N1036" s="250"/>
      <c r="O1036" s="251">
        <f>ROUND(O1035/O$1057,3)</f>
        <v>2.0150000000000001</v>
      </c>
      <c r="P1036" s="252"/>
      <c r="Q1036" s="251">
        <f>ROUND(Q1035/Q$1057,3)</f>
        <v>4.4999999999999998E-2</v>
      </c>
      <c r="R1036" s="252"/>
      <c r="V1036" s="379" t="s">
        <v>146</v>
      </c>
      <c r="W1036" s="181"/>
      <c r="X1036" s="103">
        <f>Z1036+AB1036+AD1036</f>
        <v>0</v>
      </c>
      <c r="Y1036" s="182"/>
      <c r="Z1036" s="30">
        <v>0</v>
      </c>
      <c r="AA1036" s="217"/>
      <c r="AB1036" s="164">
        <v>0</v>
      </c>
      <c r="AC1036" s="165"/>
      <c r="AD1036" s="166">
        <v>0</v>
      </c>
      <c r="AE1036" s="181"/>
      <c r="AF1036" s="103"/>
      <c r="AG1036" s="182"/>
      <c r="AH1036" s="30"/>
      <c r="AI1036" s="217"/>
      <c r="AJ1036" s="164"/>
      <c r="AK1036" s="165"/>
      <c r="AL1036" s="103"/>
      <c r="AM1036" s="203"/>
      <c r="AN1036" s="103"/>
    </row>
    <row r="1037" spans="3:40" ht="13.5" hidden="1" customHeight="1" x14ac:dyDescent="0.15">
      <c r="C1037" s="404">
        <v>20</v>
      </c>
      <c r="D1037" s="405"/>
      <c r="E1037" s="406" t="s">
        <v>147</v>
      </c>
      <c r="F1037" s="406"/>
      <c r="G1037" s="406"/>
      <c r="H1037" s="406"/>
      <c r="I1037" s="407"/>
      <c r="J1037" s="246">
        <v>13</v>
      </c>
      <c r="K1037" s="247">
        <v>111</v>
      </c>
      <c r="L1037" s="248">
        <v>11</v>
      </c>
      <c r="M1037" s="249">
        <v>12</v>
      </c>
      <c r="N1037" s="246">
        <v>13</v>
      </c>
      <c r="O1037" s="247">
        <v>111</v>
      </c>
      <c r="P1037" s="248">
        <v>11</v>
      </c>
      <c r="Q1037" s="249">
        <v>12</v>
      </c>
      <c r="R1037" s="248">
        <v>13</v>
      </c>
      <c r="V1037" s="380"/>
      <c r="W1037" s="186"/>
      <c r="X1037" s="104" t="e">
        <f>ROUND(X1036/(X$978+X$980+X$982+X$984+X$986+X$988+X$990+X$992),3)</f>
        <v>#DIV/0!</v>
      </c>
      <c r="Y1037" s="170"/>
      <c r="Z1037" s="104" t="e">
        <f>ROUND(Z1036/(Z$978+Z$980+Z$982+Z$984+Z$986+Z$988+Z$990+Z$992),3)</f>
        <v>#DIV/0!</v>
      </c>
      <c r="AA1037" s="60"/>
      <c r="AB1037" s="104" t="e">
        <f>ROUND(AB1036/(AB$978+AB$980+AB$982+AB$984+AB$986+AB$988+AB$990+AB$992),3)</f>
        <v>#DIV/0!</v>
      </c>
      <c r="AC1037" s="171"/>
      <c r="AD1037" s="172" t="e">
        <f>ROUND(AD1036/(AD$978+AD$980+AD$982+AD$984+AD$986+AD$988+AD$990+AD$992),3)</f>
        <v>#DIV/0!</v>
      </c>
      <c r="AE1037" s="186"/>
      <c r="AF1037" s="104"/>
      <c r="AG1037" s="170"/>
      <c r="AH1037" s="104"/>
      <c r="AI1037" s="60"/>
      <c r="AJ1037" s="104"/>
      <c r="AK1037" s="171"/>
      <c r="AL1037" s="104"/>
      <c r="AM1037" s="210"/>
      <c r="AN1037" s="104"/>
    </row>
    <row r="1038" spans="3:40" hidden="1" x14ac:dyDescent="0.15">
      <c r="C1038" s="404"/>
      <c r="D1038" s="405"/>
      <c r="E1038" s="408"/>
      <c r="F1038" s="408"/>
      <c r="G1038" s="408"/>
      <c r="H1038" s="408"/>
      <c r="I1038" s="409"/>
      <c r="J1038" s="250"/>
      <c r="K1038" s="251">
        <f>ROUND(K1037/K$1057,3)</f>
        <v>0.84099999999999997</v>
      </c>
      <c r="L1038" s="252"/>
      <c r="M1038" s="251">
        <f>ROUND(M1037/M$1057,3)</f>
        <v>0.182</v>
      </c>
      <c r="N1038" s="250"/>
      <c r="O1038" s="251">
        <f>ROUND(O1037/O$1057,3)</f>
        <v>1.6819999999999999</v>
      </c>
      <c r="P1038" s="252"/>
      <c r="Q1038" s="251">
        <f>ROUND(Q1037/Q$1057,3)</f>
        <v>0.182</v>
      </c>
      <c r="R1038" s="252"/>
      <c r="V1038" s="379" t="s">
        <v>103</v>
      </c>
      <c r="W1038" s="219"/>
      <c r="X1038" s="103">
        <f>Z1038+AB1038+AD1038</f>
        <v>0</v>
      </c>
      <c r="Y1038" s="182"/>
      <c r="Z1038" s="30">
        <v>0</v>
      </c>
      <c r="AA1038" s="217"/>
      <c r="AB1038" s="164">
        <v>0</v>
      </c>
      <c r="AC1038" s="165"/>
      <c r="AD1038" s="166">
        <v>0</v>
      </c>
      <c r="AE1038" s="219"/>
      <c r="AF1038" s="103"/>
      <c r="AG1038" s="182"/>
      <c r="AH1038" s="30"/>
      <c r="AI1038" s="217"/>
      <c r="AJ1038" s="164"/>
      <c r="AK1038" s="165"/>
      <c r="AL1038" s="103"/>
      <c r="AM1038" s="203"/>
      <c r="AN1038" s="385"/>
    </row>
    <row r="1039" spans="3:40" ht="13.5" hidden="1" customHeight="1" x14ac:dyDescent="0.15">
      <c r="C1039" s="403">
        <v>2</v>
      </c>
      <c r="D1039" s="371"/>
      <c r="E1039" s="326" t="s">
        <v>148</v>
      </c>
      <c r="F1039" s="326"/>
      <c r="G1039" s="326"/>
      <c r="H1039" s="326"/>
      <c r="I1039" s="355"/>
      <c r="J1039" s="213">
        <v>14</v>
      </c>
      <c r="K1039" s="167">
        <v>66</v>
      </c>
      <c r="L1039" s="248">
        <v>14</v>
      </c>
      <c r="M1039" s="249">
        <v>6</v>
      </c>
      <c r="N1039" s="213">
        <v>14</v>
      </c>
      <c r="O1039" s="167">
        <v>66</v>
      </c>
      <c r="P1039" s="248">
        <v>14</v>
      </c>
      <c r="Q1039" s="249">
        <v>6</v>
      </c>
      <c r="R1039" s="248">
        <v>16</v>
      </c>
      <c r="V1039" s="380"/>
      <c r="W1039" s="219"/>
      <c r="X1039" s="104" t="e">
        <f>ROUND(X1038/(X$978+X$980+X$982+X$984+X$986+X$988+X$990+X$992),3)</f>
        <v>#DIV/0!</v>
      </c>
      <c r="Y1039" s="170"/>
      <c r="Z1039" s="104" t="e">
        <f>ROUND(Z1038/(Z$978+Z$980+Z$982+Z$984+Z$986+Z$988+Z$990+Z$992),3)</f>
        <v>#DIV/0!</v>
      </c>
      <c r="AA1039" s="60"/>
      <c r="AB1039" s="104" t="e">
        <f>ROUND(AB1038/(AB$978+AB$980+AB$982+AB$984+AB$986+AB$988+AB$990+AB$992),3)</f>
        <v>#DIV/0!</v>
      </c>
      <c r="AC1039" s="171"/>
      <c r="AD1039" s="172" t="e">
        <f>ROUND(AD1038/(AD$978+AD$980+AD$982+AD$984+AD$986+AD$988+AD$990+AD$992),3)</f>
        <v>#DIV/0!</v>
      </c>
      <c r="AE1039" s="219"/>
      <c r="AF1039" s="104"/>
      <c r="AG1039" s="170"/>
      <c r="AH1039" s="104"/>
      <c r="AI1039" s="60"/>
      <c r="AJ1039" s="104"/>
      <c r="AK1039" s="171"/>
      <c r="AL1039" s="104"/>
      <c r="AM1039" s="210"/>
      <c r="AN1039" s="386"/>
    </row>
    <row r="1040" spans="3:40" hidden="1" x14ac:dyDescent="0.15">
      <c r="C1040" s="403"/>
      <c r="D1040" s="371"/>
      <c r="E1040" s="329"/>
      <c r="F1040" s="329"/>
      <c r="G1040" s="329"/>
      <c r="H1040" s="329"/>
      <c r="I1040" s="356"/>
      <c r="J1040" s="215"/>
      <c r="K1040" s="104">
        <f>ROUND(K1039/K$1057,3)</f>
        <v>0.5</v>
      </c>
      <c r="L1040" s="252"/>
      <c r="M1040" s="251">
        <f>ROUND(M1039/M$1057,3)</f>
        <v>9.0999999999999998E-2</v>
      </c>
      <c r="N1040" s="215"/>
      <c r="O1040" s="104">
        <f>ROUND(O1039/O$1057,3)</f>
        <v>1</v>
      </c>
      <c r="P1040" s="252"/>
      <c r="Q1040" s="251">
        <f>ROUND(Q1039/Q$1057,3)</f>
        <v>9.0999999999999998E-2</v>
      </c>
      <c r="R1040" s="252"/>
      <c r="V1040" s="387" t="s">
        <v>86</v>
      </c>
      <c r="W1040" s="181"/>
      <c r="X1040" s="103">
        <f>Z1040+AB1040+AD1040</f>
        <v>0</v>
      </c>
      <c r="Y1040" s="182"/>
      <c r="Z1040" s="30">
        <v>0</v>
      </c>
      <c r="AA1040" s="217"/>
      <c r="AB1040" s="164">
        <v>0</v>
      </c>
      <c r="AC1040" s="165"/>
      <c r="AD1040" s="166">
        <v>0</v>
      </c>
      <c r="AE1040" s="181"/>
      <c r="AF1040" s="103"/>
      <c r="AG1040" s="182"/>
      <c r="AH1040" s="30"/>
      <c r="AI1040" s="217"/>
      <c r="AJ1040" s="164"/>
      <c r="AK1040" s="165"/>
      <c r="AL1040" s="103"/>
      <c r="AM1040" s="203"/>
      <c r="AN1040" s="385"/>
    </row>
    <row r="1041" spans="3:43" ht="13.5" hidden="1" customHeight="1" x14ac:dyDescent="0.15">
      <c r="C1041" s="403">
        <v>13</v>
      </c>
      <c r="D1041" s="371"/>
      <c r="E1041" s="326" t="s">
        <v>149</v>
      </c>
      <c r="F1041" s="326"/>
      <c r="G1041" s="326"/>
      <c r="H1041" s="326"/>
      <c r="I1041" s="355"/>
      <c r="J1041" s="213">
        <v>15</v>
      </c>
      <c r="K1041" s="167">
        <v>59</v>
      </c>
      <c r="L1041" s="214">
        <v>19</v>
      </c>
      <c r="M1041" s="30">
        <v>2</v>
      </c>
      <c r="N1041" s="213">
        <v>15</v>
      </c>
      <c r="O1041" s="167">
        <v>59</v>
      </c>
      <c r="P1041" s="214">
        <v>19</v>
      </c>
      <c r="Q1041" s="30">
        <v>2</v>
      </c>
      <c r="R1041" s="214">
        <v>14</v>
      </c>
      <c r="V1041" s="387"/>
      <c r="W1041" s="186"/>
      <c r="X1041" s="104" t="e">
        <f>ROUND(X1040/(X$978+X$980+X$982+X$984+X$986+X$988+X$990+X$992),3)</f>
        <v>#DIV/0!</v>
      </c>
      <c r="Y1041" s="170"/>
      <c r="Z1041" s="104" t="e">
        <f>ROUND(Z1040/(Z$978+Z$980+Z$982+Z$984+Z$986+Z$988+Z$990+Z$992),3)</f>
        <v>#DIV/0!</v>
      </c>
      <c r="AA1041" s="60"/>
      <c r="AB1041" s="104" t="e">
        <f>ROUND(AB1040/(AB$978+AB$980+AB$982+AB$984+AB$986+AB$988+AB$990+AB$992),3)</f>
        <v>#DIV/0!</v>
      </c>
      <c r="AC1041" s="171"/>
      <c r="AD1041" s="172" t="e">
        <f>ROUND(AD1040/(AD$978+AD$980+AD$982+AD$984+AD$986+AD$988+AD$990+AD$992),3)</f>
        <v>#DIV/0!</v>
      </c>
      <c r="AE1041" s="186"/>
      <c r="AF1041" s="104"/>
      <c r="AG1041" s="170"/>
      <c r="AH1041" s="104"/>
      <c r="AI1041" s="60"/>
      <c r="AJ1041" s="104"/>
      <c r="AK1041" s="171"/>
      <c r="AL1041" s="104"/>
      <c r="AM1041" s="210"/>
      <c r="AN1041" s="386"/>
    </row>
    <row r="1042" spans="3:43" hidden="1" x14ac:dyDescent="0.15">
      <c r="C1042" s="403"/>
      <c r="D1042" s="371"/>
      <c r="E1042" s="329"/>
      <c r="F1042" s="329"/>
      <c r="G1042" s="329"/>
      <c r="H1042" s="329"/>
      <c r="I1042" s="356"/>
      <c r="J1042" s="215"/>
      <c r="K1042" s="104">
        <f>ROUND(K1041/K$1057,3)</f>
        <v>0.44700000000000001</v>
      </c>
      <c r="L1042" s="198"/>
      <c r="M1042" s="104">
        <f>ROUND(M1041/M$1057,3)</f>
        <v>0.03</v>
      </c>
      <c r="N1042" s="215"/>
      <c r="O1042" s="104">
        <f>ROUND(O1041/O$1057,3)</f>
        <v>0.89400000000000002</v>
      </c>
      <c r="P1042" s="198"/>
      <c r="Q1042" s="104">
        <f>ROUND(Q1041/Q$1057,3)</f>
        <v>0.03</v>
      </c>
      <c r="R1042" s="198"/>
      <c r="V1042" s="371" t="s">
        <v>21</v>
      </c>
      <c r="W1042" s="188"/>
      <c r="X1042" s="164">
        <f>X1024+X1026+X1028+X1030+X1040+X1034+X1032+X1038</f>
        <v>0</v>
      </c>
      <c r="Y1042" s="165"/>
      <c r="Z1042" s="103">
        <f>Z1024+Z1026+Z1028+Z1030+Z1040+Z1034+Z1032+Z1038</f>
        <v>0</v>
      </c>
      <c r="AA1042" s="55"/>
      <c r="AB1042" s="164">
        <f>AB1024+AB1026+AB1028+AB1030+AB1040+AB1034+AB1032+AB1038</f>
        <v>0</v>
      </c>
      <c r="AC1042" s="165"/>
      <c r="AD1042" s="166">
        <f>AD1024+AD1026+AD1028+AD1030+AD1040+AD1034+AD1032+AD1038</f>
        <v>0</v>
      </c>
      <c r="AE1042" s="188"/>
      <c r="AF1042" s="164"/>
      <c r="AG1042" s="165"/>
      <c r="AH1042" s="103"/>
      <c r="AI1042" s="55"/>
      <c r="AJ1042" s="164"/>
      <c r="AK1042" s="165"/>
      <c r="AL1042" s="103"/>
      <c r="AM1042" s="203"/>
      <c r="AN1042" s="103"/>
    </row>
    <row r="1043" spans="3:43" ht="14.25" hidden="1" customHeight="1" thickBot="1" x14ac:dyDescent="0.2">
      <c r="C1043" s="403">
        <v>15</v>
      </c>
      <c r="D1043" s="346"/>
      <c r="E1043" s="347" t="s">
        <v>150</v>
      </c>
      <c r="F1043" s="347"/>
      <c r="G1043" s="347"/>
      <c r="H1043" s="347"/>
      <c r="I1043" s="348"/>
      <c r="J1043" s="253">
        <v>16</v>
      </c>
      <c r="K1043" s="254">
        <v>58</v>
      </c>
      <c r="L1043" s="255">
        <v>19</v>
      </c>
      <c r="M1043" s="256">
        <v>2</v>
      </c>
      <c r="N1043" s="253">
        <v>16</v>
      </c>
      <c r="O1043" s="254">
        <v>58</v>
      </c>
      <c r="P1043" s="255">
        <v>19</v>
      </c>
      <c r="Q1043" s="256">
        <v>2</v>
      </c>
      <c r="R1043" s="255">
        <v>14</v>
      </c>
      <c r="V1043" s="371"/>
      <c r="W1043" s="190"/>
      <c r="X1043" s="191" t="e">
        <f>X1025+X1027+X1029+X1031+X1041+X1035+X1033+X1039</f>
        <v>#DIV/0!</v>
      </c>
      <c r="Y1043" s="192"/>
      <c r="Z1043" s="241" t="e">
        <f>Z1025+Z1027+Z1029+Z1031+Z1041+Z1035+Z1033+Z1039</f>
        <v>#DIV/0!</v>
      </c>
      <c r="AA1043" s="194"/>
      <c r="AB1043" s="191" t="e">
        <f>AB1025+AB1027+AB1029+AB1031+AB1041+AB1035+AB1033+AB1039</f>
        <v>#DIV/0!</v>
      </c>
      <c r="AC1043" s="192"/>
      <c r="AD1043" s="195" t="e">
        <f>AD1025+AD1027+AD1029+AD1031+AD1041+AD1035+AD1033+AD1039</f>
        <v>#DIV/0!</v>
      </c>
      <c r="AE1043" s="242"/>
      <c r="AF1043" s="243"/>
      <c r="AG1043" s="198"/>
      <c r="AH1043" s="244"/>
      <c r="AI1043" s="200"/>
      <c r="AJ1043" s="243"/>
      <c r="AK1043" s="198"/>
      <c r="AL1043" s="244"/>
      <c r="AM1043" s="245"/>
      <c r="AN1043" s="244"/>
    </row>
    <row r="1044" spans="3:43" hidden="1" x14ac:dyDescent="0.15">
      <c r="C1044" s="403"/>
      <c r="D1044" s="346"/>
      <c r="E1044" s="349"/>
      <c r="F1044" s="349"/>
      <c r="G1044" s="349"/>
      <c r="H1044" s="349"/>
      <c r="I1044" s="350"/>
      <c r="J1044" s="257"/>
      <c r="K1044" s="258">
        <f>ROUND(K1043/K$1057,3)</f>
        <v>0.439</v>
      </c>
      <c r="L1044" s="259"/>
      <c r="M1044" s="258">
        <f>ROUND(M1043/M$1057,3)</f>
        <v>0.03</v>
      </c>
      <c r="N1044" s="257"/>
      <c r="O1044" s="258">
        <f>ROUND(O1043/O$1057,3)</f>
        <v>0.879</v>
      </c>
      <c r="P1044" s="259"/>
      <c r="Q1044" s="258">
        <f>ROUND(Q1043/Q$1057,3)</f>
        <v>0.03</v>
      </c>
      <c r="R1044" s="259"/>
    </row>
    <row r="1045" spans="3:43" ht="13.5" hidden="1" customHeight="1" x14ac:dyDescent="0.15">
      <c r="C1045" s="403">
        <v>19</v>
      </c>
      <c r="D1045" s="346"/>
      <c r="E1045" s="347" t="s">
        <v>151</v>
      </c>
      <c r="F1045" s="347"/>
      <c r="G1045" s="347"/>
      <c r="H1045" s="347"/>
      <c r="I1045" s="348"/>
      <c r="J1045" s="253">
        <v>17</v>
      </c>
      <c r="K1045" s="254">
        <v>54</v>
      </c>
      <c r="L1045" s="255">
        <v>13</v>
      </c>
      <c r="M1045" s="256">
        <v>7</v>
      </c>
      <c r="N1045" s="253">
        <v>17</v>
      </c>
      <c r="O1045" s="254">
        <v>54</v>
      </c>
      <c r="P1045" s="255">
        <v>13</v>
      </c>
      <c r="Q1045" s="256">
        <v>7</v>
      </c>
      <c r="R1045" s="255">
        <v>18</v>
      </c>
    </row>
    <row r="1046" spans="3:43" ht="14.25" hidden="1" thickBot="1" x14ac:dyDescent="0.2">
      <c r="C1046" s="403"/>
      <c r="D1046" s="346"/>
      <c r="E1046" s="349"/>
      <c r="F1046" s="349"/>
      <c r="G1046" s="349"/>
      <c r="H1046" s="349"/>
      <c r="I1046" s="350"/>
      <c r="J1046" s="257"/>
      <c r="K1046" s="258">
        <f>ROUND(K1045/K$1057,3)</f>
        <v>0.40899999999999997</v>
      </c>
      <c r="L1046" s="259"/>
      <c r="M1046" s="258">
        <f>ROUND(M1045/M$1057,3)</f>
        <v>0.106</v>
      </c>
      <c r="N1046" s="257"/>
      <c r="O1046" s="258">
        <f>ROUND(O1045/O$1057,3)</f>
        <v>0.81799999999999995</v>
      </c>
      <c r="P1046" s="259"/>
      <c r="Q1046" s="258">
        <f>ROUND(Q1045/Q$1057,3)</f>
        <v>0.106</v>
      </c>
      <c r="R1046" s="259"/>
      <c r="V1046" s="153" t="s">
        <v>152</v>
      </c>
      <c r="W1046" s="2"/>
      <c r="X1046" s="2"/>
      <c r="Y1046" s="2"/>
      <c r="Z1046" s="2"/>
      <c r="AA1046" s="2"/>
      <c r="AB1046" s="11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</row>
    <row r="1047" spans="3:43" ht="13.5" hidden="1" customHeight="1" x14ac:dyDescent="0.15">
      <c r="C1047" s="403">
        <v>21</v>
      </c>
      <c r="D1047" s="346"/>
      <c r="E1047" s="347" t="s">
        <v>153</v>
      </c>
      <c r="F1047" s="347"/>
      <c r="G1047" s="347"/>
      <c r="H1047" s="347"/>
      <c r="I1047" s="348"/>
      <c r="J1047" s="253">
        <v>18</v>
      </c>
      <c r="K1047" s="254">
        <v>44</v>
      </c>
      <c r="L1047" s="255">
        <v>17</v>
      </c>
      <c r="M1047" s="256">
        <v>4</v>
      </c>
      <c r="N1047" s="253">
        <v>18</v>
      </c>
      <c r="O1047" s="254">
        <v>44</v>
      </c>
      <c r="P1047" s="255">
        <v>17</v>
      </c>
      <c r="Q1047" s="256">
        <v>4</v>
      </c>
      <c r="R1047" s="255">
        <v>17</v>
      </c>
      <c r="V1047" s="2"/>
      <c r="W1047" s="155"/>
      <c r="X1047" s="372" t="s">
        <v>10</v>
      </c>
      <c r="Y1047" s="372"/>
      <c r="Z1047" s="372"/>
      <c r="AA1047" s="372"/>
      <c r="AB1047" s="372"/>
      <c r="AC1047" s="372"/>
      <c r="AD1047" s="373"/>
      <c r="AE1047" s="156"/>
      <c r="AF1047" s="339" t="s">
        <v>11</v>
      </c>
      <c r="AG1047" s="339"/>
      <c r="AH1047" s="339"/>
      <c r="AI1047" s="339"/>
      <c r="AJ1047" s="339"/>
      <c r="AK1047" s="339"/>
      <c r="AL1047" s="392"/>
      <c r="AM1047" s="389" t="s">
        <v>88</v>
      </c>
      <c r="AN1047" s="390"/>
    </row>
    <row r="1048" spans="3:43" hidden="1" x14ac:dyDescent="0.15">
      <c r="C1048" s="403"/>
      <c r="D1048" s="346"/>
      <c r="E1048" s="349"/>
      <c r="F1048" s="349"/>
      <c r="G1048" s="349"/>
      <c r="H1048" s="349"/>
      <c r="I1048" s="350"/>
      <c r="J1048" s="257"/>
      <c r="K1048" s="258">
        <f>ROUND(K1047/K$1057,3)</f>
        <v>0.33300000000000002</v>
      </c>
      <c r="L1048" s="259"/>
      <c r="M1048" s="258">
        <f>ROUND(M1047/M$1057,3)</f>
        <v>6.0999999999999999E-2</v>
      </c>
      <c r="N1048" s="257"/>
      <c r="O1048" s="258">
        <f>ROUND(O1047/O$1057,3)</f>
        <v>0.66700000000000004</v>
      </c>
      <c r="P1048" s="259"/>
      <c r="Q1048" s="258">
        <f>ROUND(Q1047/Q$1057,3)</f>
        <v>6.0999999999999999E-2</v>
      </c>
      <c r="R1048" s="259"/>
      <c r="V1048" s="2"/>
      <c r="W1048" s="116"/>
      <c r="X1048" s="18"/>
      <c r="Y1048" s="374" t="s">
        <v>12</v>
      </c>
      <c r="Z1048" s="374"/>
      <c r="AA1048" s="393" t="s">
        <v>13</v>
      </c>
      <c r="AB1048" s="376"/>
      <c r="AC1048" s="377" t="s">
        <v>14</v>
      </c>
      <c r="AD1048" s="378"/>
      <c r="AE1048" s="86"/>
      <c r="AF1048" s="18"/>
      <c r="AG1048" s="374" t="s">
        <v>12</v>
      </c>
      <c r="AH1048" s="374"/>
      <c r="AI1048" s="393" t="s">
        <v>13</v>
      </c>
      <c r="AJ1048" s="376"/>
      <c r="AK1048" s="377" t="s">
        <v>14</v>
      </c>
      <c r="AL1048" s="388"/>
      <c r="AM1048" s="389" t="s">
        <v>74</v>
      </c>
      <c r="AN1048" s="390"/>
    </row>
    <row r="1049" spans="3:43" ht="13.5" hidden="1" customHeight="1" x14ac:dyDescent="0.15">
      <c r="C1049" s="403">
        <v>10</v>
      </c>
      <c r="D1049" s="346"/>
      <c r="E1049" s="347" t="s">
        <v>154</v>
      </c>
      <c r="F1049" s="347"/>
      <c r="G1049" s="347"/>
      <c r="H1049" s="347"/>
      <c r="I1049" s="348"/>
      <c r="J1049" s="253">
        <v>19</v>
      </c>
      <c r="K1049" s="254">
        <v>38</v>
      </c>
      <c r="L1049" s="255">
        <v>6</v>
      </c>
      <c r="M1049" s="256">
        <v>5</v>
      </c>
      <c r="N1049" s="253">
        <v>19</v>
      </c>
      <c r="O1049" s="254">
        <v>38</v>
      </c>
      <c r="P1049" s="255">
        <v>6</v>
      </c>
      <c r="Q1049" s="256">
        <v>5</v>
      </c>
      <c r="R1049" s="255">
        <v>20</v>
      </c>
      <c r="V1049" s="391" t="s">
        <v>155</v>
      </c>
      <c r="W1049" s="161"/>
      <c r="X1049" s="103">
        <f>Z1049+AB1049+AD1049</f>
        <v>0</v>
      </c>
      <c r="Y1049" s="162"/>
      <c r="Z1049" s="30">
        <v>0</v>
      </c>
      <c r="AA1049" s="163"/>
      <c r="AB1049" s="164">
        <v>0</v>
      </c>
      <c r="AC1049" s="165"/>
      <c r="AD1049" s="166">
        <v>0</v>
      </c>
      <c r="AE1049" s="156">
        <v>1</v>
      </c>
      <c r="AF1049" s="103">
        <f>AH1049+AJ1049+AL1049</f>
        <v>232</v>
      </c>
      <c r="AG1049" s="162">
        <v>2</v>
      </c>
      <c r="AH1049" s="30">
        <v>17</v>
      </c>
      <c r="AI1049" s="163">
        <v>1</v>
      </c>
      <c r="AJ1049" s="103">
        <v>83</v>
      </c>
      <c r="AK1049" s="168">
        <v>1</v>
      </c>
      <c r="AL1049" s="30">
        <v>132</v>
      </c>
      <c r="AM1049" s="203">
        <v>1</v>
      </c>
      <c r="AN1049" s="260">
        <v>150</v>
      </c>
    </row>
    <row r="1050" spans="3:43" hidden="1" x14ac:dyDescent="0.15">
      <c r="C1050" s="403"/>
      <c r="D1050" s="346"/>
      <c r="E1050" s="349"/>
      <c r="F1050" s="349"/>
      <c r="G1050" s="349"/>
      <c r="H1050" s="349"/>
      <c r="I1050" s="350"/>
      <c r="J1050" s="257"/>
      <c r="K1050" s="258">
        <f>ROUND(K1049/K$1057,3)</f>
        <v>0.28799999999999998</v>
      </c>
      <c r="L1050" s="259"/>
      <c r="M1050" s="258">
        <f>ROUND(M1049/M$1057,3)</f>
        <v>7.5999999999999998E-2</v>
      </c>
      <c r="N1050" s="257"/>
      <c r="O1050" s="258">
        <f>ROUND(O1049/O$1057,3)</f>
        <v>0.57599999999999996</v>
      </c>
      <c r="P1050" s="259"/>
      <c r="Q1050" s="258">
        <f>ROUND(Q1049/Q$1057,3)</f>
        <v>7.5999999999999998E-2</v>
      </c>
      <c r="R1050" s="259"/>
      <c r="V1050" s="391"/>
      <c r="W1050" s="116"/>
      <c r="X1050" s="104" t="e">
        <f>ROUND(X1049/(X$1049+X$1051+X$1053+X$1055+X$1057+X$1061+X$1063+X$1065+X$1067+X$1069+X$1071),3)</f>
        <v>#DIV/0!</v>
      </c>
      <c r="Y1050" s="170"/>
      <c r="Z1050" s="104" t="e">
        <f>ROUND(Z1049/(Z$1049+Z$1051+Z$1053+Z$1055+Z$1057+Z$1061+Z$1063+Z$1065+Z$1067+Z$1069+Z$1071),3)</f>
        <v>#DIV/0!</v>
      </c>
      <c r="AA1050" s="81"/>
      <c r="AB1050" s="104" t="e">
        <f>ROUND(AB1049/(AB$1049+AB$1051+AB$1053+AB$1055+AB$1057+AB$1061+AB$1063+AB$1065+AB$1067+AB$1069+AB$1071),3)</f>
        <v>#DIV/0!</v>
      </c>
      <c r="AC1050" s="171"/>
      <c r="AD1050" s="172" t="e">
        <f>ROUND(AD1049/(AD$1049+AD$1051+AD$1053+AD$1055+AD$1057+AD$1061+AD$1063+AD$1065+AD$1067+AD$1069+AD$1071),3)</f>
        <v>#DIV/0!</v>
      </c>
      <c r="AE1050" s="86"/>
      <c r="AF1050" s="104">
        <f>ROUND(AF1049/(AF$957+AF$959+AF$961+AF$963+AF$967+AF$969),3)</f>
        <v>0.30599999999999999</v>
      </c>
      <c r="AG1050" s="170"/>
      <c r="AH1050" s="104">
        <f>ROUND(AH1049/(AH$957+AH$959+AH$961+AH$963+AH$967+AH$969),3)</f>
        <v>0.25800000000000001</v>
      </c>
      <c r="AI1050" s="81"/>
      <c r="AJ1050" s="104">
        <f>ROUND(AJ1049/(AJ$957+AJ$959+AJ$961+AJ$963+AJ$967+AJ$969),3)</f>
        <v>0.316</v>
      </c>
      <c r="AK1050" s="171"/>
      <c r="AL1050" s="104">
        <f>ROUND(AL1049/(AL$957+AL$959+AL$961+AL$963+AL$967+AL$969),3)</f>
        <v>0.308</v>
      </c>
      <c r="AM1050" s="204"/>
      <c r="AN1050" s="104">
        <v>0.34699999999999998</v>
      </c>
    </row>
    <row r="1051" spans="3:43" hidden="1" x14ac:dyDescent="0.15">
      <c r="C1051" s="403">
        <v>22</v>
      </c>
      <c r="D1051" s="346"/>
      <c r="E1051" s="347" t="s">
        <v>156</v>
      </c>
      <c r="F1051" s="347"/>
      <c r="G1051" s="347"/>
      <c r="H1051" s="347"/>
      <c r="I1051" s="348"/>
      <c r="J1051" s="253">
        <v>19</v>
      </c>
      <c r="K1051" s="254">
        <v>38</v>
      </c>
      <c r="L1051" s="261" t="s">
        <v>114</v>
      </c>
      <c r="M1051" s="256"/>
      <c r="N1051" s="253">
        <v>19</v>
      </c>
      <c r="O1051" s="254">
        <v>38</v>
      </c>
      <c r="P1051" s="261" t="s">
        <v>114</v>
      </c>
      <c r="Q1051" s="256"/>
      <c r="R1051" s="255">
        <v>18</v>
      </c>
      <c r="V1051" s="391" t="s">
        <v>157</v>
      </c>
      <c r="W1051" s="161"/>
      <c r="X1051" s="103">
        <f>Z1051+AB1051+AD1051</f>
        <v>0</v>
      </c>
      <c r="Y1051" s="162"/>
      <c r="Z1051" s="30">
        <v>0</v>
      </c>
      <c r="AA1051" s="163"/>
      <c r="AB1051" s="164">
        <v>0</v>
      </c>
      <c r="AC1051" s="165"/>
      <c r="AD1051" s="166">
        <v>0</v>
      </c>
      <c r="AE1051" s="156">
        <v>2</v>
      </c>
      <c r="AF1051" s="103">
        <f>AH1051+AJ1051+AL1051</f>
        <v>152</v>
      </c>
      <c r="AG1051" s="162">
        <v>5</v>
      </c>
      <c r="AH1051" s="30">
        <v>11</v>
      </c>
      <c r="AI1051" s="163">
        <v>3</v>
      </c>
      <c r="AJ1051" s="103">
        <v>51</v>
      </c>
      <c r="AK1051" s="168">
        <v>2</v>
      </c>
      <c r="AL1051" s="30">
        <v>90</v>
      </c>
      <c r="AM1051" s="203">
        <v>4</v>
      </c>
      <c r="AN1051" s="103">
        <v>66</v>
      </c>
    </row>
    <row r="1052" spans="3:43" hidden="1" x14ac:dyDescent="0.15">
      <c r="C1052" s="403"/>
      <c r="D1052" s="346"/>
      <c r="E1052" s="349"/>
      <c r="F1052" s="349"/>
      <c r="G1052" s="349"/>
      <c r="H1052" s="349"/>
      <c r="I1052" s="350"/>
      <c r="J1052" s="257"/>
      <c r="K1052" s="258">
        <f>ROUND(K1051/K$1057,3)</f>
        <v>0.28799999999999998</v>
      </c>
      <c r="L1052" s="259"/>
      <c r="M1052" s="258">
        <f>ROUND(M1051/M$1057,3)</f>
        <v>0</v>
      </c>
      <c r="N1052" s="257"/>
      <c r="O1052" s="258">
        <f>ROUND(O1051/O$1057,3)</f>
        <v>0.57599999999999996</v>
      </c>
      <c r="P1052" s="259"/>
      <c r="Q1052" s="258">
        <f>ROUND(Q1051/Q$1057,3)</f>
        <v>0</v>
      </c>
      <c r="R1052" s="259"/>
      <c r="V1052" s="391"/>
      <c r="W1052" s="116"/>
      <c r="X1052" s="104" t="e">
        <f>ROUND(X1051/(X$1049+X$1051+X$1053+X$1055+X$1057+X$1061+X$1063+X$1065+X$1067+X$1069+X$1071),3)</f>
        <v>#DIV/0!</v>
      </c>
      <c r="Y1052" s="170"/>
      <c r="Z1052" s="104" t="e">
        <f>ROUND(Z1051/(Z$1049+Z$1051+Z$1053+Z$1055+Z$1057+Z$1061+Z$1063+Z$1065+Z$1067+Z$1069+Z$1071),3)</f>
        <v>#DIV/0!</v>
      </c>
      <c r="AA1052" s="81"/>
      <c r="AB1052" s="104" t="e">
        <f>ROUND(AB1051/(AB$1049+AB$1051+AB$1053+AB$1055+AB$1057+AB$1061+AB$1063+AB$1065+AB$1067+AB$1069+AB$1071),3)</f>
        <v>#DIV/0!</v>
      </c>
      <c r="AC1052" s="171"/>
      <c r="AD1052" s="172" t="e">
        <f>ROUND(AD1051/(AD$1049+AD$1051+AD$1053+AD$1055+AD$1057+AD$1061+AD$1063+AD$1065+AD$1067+AD$1069+AD$1071),3)</f>
        <v>#DIV/0!</v>
      </c>
      <c r="AE1052" s="86"/>
      <c r="AF1052" s="104">
        <f>ROUND(AF1051/(AF$957+AF$959+AF$961+AF$963+AF$967+AF$969),3)</f>
        <v>0.20100000000000001</v>
      </c>
      <c r="AG1052" s="170"/>
      <c r="AH1052" s="104">
        <f>ROUND(AH1051/(AH$957+AH$959+AH$961+AH$963+AH$967+AH$969),3)</f>
        <v>0.16700000000000001</v>
      </c>
      <c r="AI1052" s="173"/>
      <c r="AJ1052" s="104">
        <f>ROUND(AJ1051/(AJ$957+AJ$959+AJ$961+AJ$963+AJ$967+AJ$969),3)</f>
        <v>0.19400000000000001</v>
      </c>
      <c r="AK1052" s="174"/>
      <c r="AL1052" s="104">
        <f>ROUND(AL1051/(AL$957+AL$961+AL$959+AL$963+AL$967+AL$969),3)</f>
        <v>0.21</v>
      </c>
      <c r="AM1052" s="207"/>
      <c r="AN1052" s="104">
        <v>0.153</v>
      </c>
    </row>
    <row r="1053" spans="3:43" ht="13.5" hidden="1" customHeight="1" x14ac:dyDescent="0.15">
      <c r="C1053" s="403">
        <v>6</v>
      </c>
      <c r="D1053" s="346"/>
      <c r="E1053" s="347" t="s">
        <v>158</v>
      </c>
      <c r="F1053" s="347"/>
      <c r="G1053" s="347"/>
      <c r="H1053" s="347"/>
      <c r="I1053" s="348"/>
      <c r="J1053" s="253">
        <v>21</v>
      </c>
      <c r="K1053" s="254">
        <v>34</v>
      </c>
      <c r="L1053" s="255">
        <v>14</v>
      </c>
      <c r="M1053" s="256">
        <v>6</v>
      </c>
      <c r="N1053" s="253">
        <v>21</v>
      </c>
      <c r="O1053" s="254">
        <v>34</v>
      </c>
      <c r="P1053" s="255">
        <v>14</v>
      </c>
      <c r="Q1053" s="256">
        <v>6</v>
      </c>
      <c r="R1053" s="255">
        <v>22</v>
      </c>
      <c r="V1053" s="387" t="s">
        <v>159</v>
      </c>
      <c r="W1053" s="161"/>
      <c r="X1053" s="103">
        <f>Z1053+AB1053+AD1053</f>
        <v>0</v>
      </c>
      <c r="Y1053" s="162"/>
      <c r="Z1053" s="30">
        <v>0</v>
      </c>
      <c r="AA1053" s="163"/>
      <c r="AB1053" s="164">
        <v>0</v>
      </c>
      <c r="AC1053" s="165"/>
      <c r="AD1053" s="166">
        <v>0</v>
      </c>
      <c r="AE1053" s="156">
        <v>3</v>
      </c>
      <c r="AF1053" s="103">
        <f>AH1053+AJ1053+AL1053</f>
        <v>151</v>
      </c>
      <c r="AG1053" s="162">
        <v>8</v>
      </c>
      <c r="AH1053" s="30">
        <v>4</v>
      </c>
      <c r="AI1053" s="163">
        <v>2</v>
      </c>
      <c r="AJ1053" s="103">
        <v>78</v>
      </c>
      <c r="AK1053" s="168">
        <v>5</v>
      </c>
      <c r="AL1053" s="30">
        <v>69</v>
      </c>
      <c r="AM1053" s="203">
        <v>3</v>
      </c>
      <c r="AN1053" s="103">
        <v>71</v>
      </c>
    </row>
    <row r="1054" spans="3:43" hidden="1" x14ac:dyDescent="0.15">
      <c r="C1054" s="403"/>
      <c r="D1054" s="346"/>
      <c r="E1054" s="349"/>
      <c r="F1054" s="349"/>
      <c r="G1054" s="349"/>
      <c r="H1054" s="349"/>
      <c r="I1054" s="350"/>
      <c r="J1054" s="257"/>
      <c r="K1054" s="258">
        <f>ROUND(K1053/K$1057,3)</f>
        <v>0.25800000000000001</v>
      </c>
      <c r="L1054" s="259"/>
      <c r="M1054" s="258">
        <f>ROUND(M1053/M$1057,3)</f>
        <v>9.0999999999999998E-2</v>
      </c>
      <c r="N1054" s="257"/>
      <c r="O1054" s="258">
        <f>ROUND(O1053/O$1057,3)</f>
        <v>0.51500000000000001</v>
      </c>
      <c r="P1054" s="259"/>
      <c r="Q1054" s="258">
        <f>ROUND(Q1053/Q$1057,3)</f>
        <v>9.0999999999999998E-2</v>
      </c>
      <c r="R1054" s="259"/>
      <c r="V1054" s="387"/>
      <c r="W1054" s="116"/>
      <c r="X1054" s="104" t="e">
        <f>ROUND(X1053/(X$1049+X$1051+X$1053+X$1055+X$1057+X$1061+X$1063+X$1065+X$1067+X$1069+X$1071),3)</f>
        <v>#DIV/0!</v>
      </c>
      <c r="Y1054" s="170"/>
      <c r="Z1054" s="104" t="e">
        <f>ROUND(Z1053/(Z$1049+Z$1051+Z$1053+Z$1055+Z$1057+Z$1061+Z$1063+Z$1065+Z$1067+Z$1069+Z$1071),3)</f>
        <v>#DIV/0!</v>
      </c>
      <c r="AA1054" s="81"/>
      <c r="AB1054" s="104" t="e">
        <f>ROUND(AB1053/(AB$1049+AB$1051+AB$1053+AB$1055+AB$1057+AB$1061+AB$1063+AB$1065+AB$1067+AB$1069+AB$1071),3)</f>
        <v>#DIV/0!</v>
      </c>
      <c r="AC1054" s="171"/>
      <c r="AD1054" s="172" t="e">
        <f>ROUND(AD1053/(AD$1049+AD$1051+AD$1053+AD$1055+AD$1057+AD$1061+AD$1063+AD$1065+AD$1067+AD$1069+AD$1071),3)</f>
        <v>#DIV/0!</v>
      </c>
      <c r="AE1054" s="86"/>
      <c r="AF1054" s="104">
        <f>ROUND(AF1053/(AF$957+AF$959+AF$961+AF$963+AF$967+AF$969),3)</f>
        <v>0.19900000000000001</v>
      </c>
      <c r="AG1054" s="170"/>
      <c r="AH1054" s="104">
        <f>ROUND(AH1053/(AH$957+AH$959+AH$961+AH$963+AH$967+AH$969),3)</f>
        <v>6.0999999999999999E-2</v>
      </c>
      <c r="AI1054" s="173"/>
      <c r="AJ1054" s="104">
        <f>ROUND(AJ1053/(AJ$957+AJ$959+AJ$961+AJ$963+AJ$967+AJ$969),3)</f>
        <v>0.29699999999999999</v>
      </c>
      <c r="AK1054" s="174"/>
      <c r="AL1054" s="104">
        <f>ROUND(AL1053/(AL$957+AL$961+AL$959+AL$963+AL$967+AL$969),3)</f>
        <v>0.161</v>
      </c>
      <c r="AM1054" s="210"/>
      <c r="AN1054" s="104">
        <v>0.16400000000000001</v>
      </c>
    </row>
    <row r="1055" spans="3:43" ht="13.5" hidden="1" customHeight="1" x14ac:dyDescent="0.15">
      <c r="C1055" s="262">
        <v>4</v>
      </c>
      <c r="D1055" s="346"/>
      <c r="E1055" s="347" t="s">
        <v>160</v>
      </c>
      <c r="F1055" s="347"/>
      <c r="G1055" s="347"/>
      <c r="H1055" s="347"/>
      <c r="I1055" s="348"/>
      <c r="J1055" s="253">
        <v>22</v>
      </c>
      <c r="K1055" s="254">
        <v>26</v>
      </c>
      <c r="L1055" s="255">
        <v>19</v>
      </c>
      <c r="M1055" s="256">
        <v>2</v>
      </c>
      <c r="N1055" s="253">
        <v>22</v>
      </c>
      <c r="O1055" s="254">
        <v>26</v>
      </c>
      <c r="P1055" s="255">
        <v>19</v>
      </c>
      <c r="Q1055" s="256">
        <v>2</v>
      </c>
      <c r="R1055" s="255">
        <v>21</v>
      </c>
      <c r="V1055" s="175" t="s">
        <v>161</v>
      </c>
      <c r="W1055" s="161"/>
      <c r="X1055" s="103">
        <f>Z1055+AB1055+AD1055</f>
        <v>0</v>
      </c>
      <c r="Y1055" s="162"/>
      <c r="Z1055" s="30">
        <v>0</v>
      </c>
      <c r="AA1055" s="163"/>
      <c r="AB1055" s="164">
        <v>0</v>
      </c>
      <c r="AC1055" s="165"/>
      <c r="AD1055" s="166">
        <v>0</v>
      </c>
      <c r="AE1055" s="156">
        <v>4</v>
      </c>
      <c r="AF1055" s="103">
        <f>AH1055+AJ1055+AL1055</f>
        <v>110</v>
      </c>
      <c r="AG1055" s="162">
        <v>2</v>
      </c>
      <c r="AH1055" s="30">
        <v>17</v>
      </c>
      <c r="AI1055" s="163">
        <v>7</v>
      </c>
      <c r="AJ1055" s="103">
        <v>20</v>
      </c>
      <c r="AK1055" s="168">
        <v>3</v>
      </c>
      <c r="AL1055" s="30">
        <v>73</v>
      </c>
      <c r="AM1055" s="203">
        <v>2</v>
      </c>
      <c r="AN1055" s="103">
        <v>75</v>
      </c>
      <c r="AQ1055" s="1">
        <v>58</v>
      </c>
    </row>
    <row r="1056" spans="3:43" hidden="1" x14ac:dyDescent="0.15">
      <c r="C1056" s="262"/>
      <c r="D1056" s="346"/>
      <c r="E1056" s="349"/>
      <c r="F1056" s="349"/>
      <c r="G1056" s="349"/>
      <c r="H1056" s="349"/>
      <c r="I1056" s="350"/>
      <c r="J1056" s="257"/>
      <c r="K1056" s="258">
        <f>ROUND(K1055/K$1057,3)</f>
        <v>0.19700000000000001</v>
      </c>
      <c r="L1056" s="259"/>
      <c r="M1056" s="258">
        <f>ROUND(M1055/M$1057,3)</f>
        <v>0.03</v>
      </c>
      <c r="N1056" s="257"/>
      <c r="O1056" s="258">
        <f>ROUND(O1055/O$1057,3)</f>
        <v>0.39400000000000002</v>
      </c>
      <c r="P1056" s="259"/>
      <c r="Q1056" s="258">
        <f>ROUND(Q1055/Q$1057,3)</f>
        <v>0.03</v>
      </c>
      <c r="R1056" s="259"/>
      <c r="V1056" s="176" t="s">
        <v>162</v>
      </c>
      <c r="W1056" s="116"/>
      <c r="X1056" s="104" t="e">
        <f>ROUND(X1055/(X$1049+X$1051+X$1053+X$1055+X$1057+X$1061+X$1063+X$1065+X$1067+X$1069+X$1071),3)</f>
        <v>#DIV/0!</v>
      </c>
      <c r="Y1056" s="170"/>
      <c r="Z1056" s="104" t="e">
        <f>ROUND(Z1055/(Z$1049+Z$1051+Z$1053+Z$1055+Z$1057+Z$1061+Z$1063+Z$1065+Z$1067+Z$1069+Z$1071),3)</f>
        <v>#DIV/0!</v>
      </c>
      <c r="AA1056" s="81"/>
      <c r="AB1056" s="104" t="e">
        <f>ROUND(AB1055/(AB$1049+AB$1051+AB$1053+AB$1055+AB$1057+AB$1061+AB$1063+AB$1065+AB$1067+AB$1069+AB$1071),3)</f>
        <v>#DIV/0!</v>
      </c>
      <c r="AC1056" s="171"/>
      <c r="AD1056" s="172" t="e">
        <f>ROUND(AD1055/(AD$1049+AD$1051+AD$1053+AD$1055+AD$1057+AD$1061+AD$1063+AD$1065+AD$1067+AD$1069+AD$1071),3)</f>
        <v>#DIV/0!</v>
      </c>
      <c r="AE1056" s="86"/>
      <c r="AF1056" s="104">
        <f>ROUND(AF1055/(AF$957+AF$959+AF$961+AF$963+AF$967+AF$969),3)</f>
        <v>0.14499999999999999</v>
      </c>
      <c r="AG1056" s="171"/>
      <c r="AH1056" s="104">
        <f>ROUND(AH1055/(AH$957+AH$959+AH$961+AH$963+AH$967+AH$969),3)</f>
        <v>0.25800000000000001</v>
      </c>
      <c r="AI1056" s="173"/>
      <c r="AJ1056" s="104">
        <f>ROUND(AJ1055/(AJ$957+AJ$959+AJ$961+AJ$963+AJ$967+AJ$969),3)</f>
        <v>7.5999999999999998E-2</v>
      </c>
      <c r="AK1056" s="174"/>
      <c r="AL1056" s="104">
        <f>ROUND(AL1055/(AL$957+AL$961+AL$959+AL$963+AL$967+AL$969),3)</f>
        <v>0.17100000000000001</v>
      </c>
      <c r="AM1056" s="210"/>
      <c r="AN1056" s="104">
        <v>0.17399999999999999</v>
      </c>
    </row>
    <row r="1057" spans="2:40" hidden="1" x14ac:dyDescent="0.15">
      <c r="C1057" s="212"/>
      <c r="D1057" s="351" t="s">
        <v>118</v>
      </c>
      <c r="E1057" s="352"/>
      <c r="F1057" s="352"/>
      <c r="G1057" s="352"/>
      <c r="H1057" s="352"/>
      <c r="I1057" s="353"/>
      <c r="J1057" s="263"/>
      <c r="K1057" s="264">
        <f>SUM(M1116:R1116)</f>
        <v>132</v>
      </c>
      <c r="L1057" s="265"/>
      <c r="M1057" s="266">
        <v>66</v>
      </c>
      <c r="N1057" s="263"/>
      <c r="O1057" s="264">
        <f>SUM(Q1116:Y1116)</f>
        <v>66</v>
      </c>
      <c r="P1057" s="265"/>
      <c r="Q1057" s="266">
        <v>66</v>
      </c>
      <c r="R1057" s="265"/>
      <c r="V1057" s="205" t="s">
        <v>163</v>
      </c>
      <c r="W1057" s="161"/>
      <c r="X1057" s="103">
        <f>Z1057+AB1057+AD1057</f>
        <v>0</v>
      </c>
      <c r="Y1057" s="185"/>
      <c r="Z1057" s="30">
        <v>0</v>
      </c>
      <c r="AA1057" s="163"/>
      <c r="AB1057" s="164">
        <v>0</v>
      </c>
      <c r="AC1057" s="165"/>
      <c r="AD1057" s="166">
        <v>0</v>
      </c>
      <c r="AE1057" s="156">
        <v>5</v>
      </c>
      <c r="AF1057" s="103">
        <f>AH1057+AJ1057+AL1057</f>
        <v>104</v>
      </c>
      <c r="AG1057" s="162">
        <v>1</v>
      </c>
      <c r="AH1057" s="30">
        <v>24</v>
      </c>
      <c r="AI1057" s="163">
        <v>9</v>
      </c>
      <c r="AJ1057" s="103">
        <v>8</v>
      </c>
      <c r="AK1057" s="168">
        <v>4</v>
      </c>
      <c r="AL1057" s="30">
        <v>72</v>
      </c>
      <c r="AM1057" s="203">
        <v>7</v>
      </c>
      <c r="AN1057" s="103">
        <v>53</v>
      </c>
    </row>
    <row r="1058" spans="2:40" hidden="1" x14ac:dyDescent="0.15">
      <c r="C1058" s="212"/>
      <c r="D1058" s="351" t="s">
        <v>164</v>
      </c>
      <c r="E1058" s="352"/>
      <c r="F1058" s="352"/>
      <c r="G1058" s="352"/>
      <c r="H1058" s="352"/>
      <c r="I1058" s="353"/>
      <c r="J1058" s="267"/>
      <c r="K1058" s="268">
        <f>SUM(K1013,K1015,K1017,K1019,K1021,K1025,K1029,K1023,K1027,K1033,K1031,K1035,K1037,K1045,K1039,K1041,K1043,K1047,K1049,K1051,K1053,K1055)</f>
        <v>3950</v>
      </c>
      <c r="L1058" s="269"/>
      <c r="M1058" s="270">
        <f>SUM(M1013,M1015,M1017,M1019,M1021,M1025,M1029,M1023,M1027,M1033,M1031,M1035,M1037,M1045,M1039,M1041,M1043,M1047,M1049,M1051,M1053,M1055)</f>
        <v>332</v>
      </c>
      <c r="N1058" s="267"/>
      <c r="O1058" s="268">
        <f>SUM(O1013,O1015,O1017,O1019,O1021,O1025,O1029,O1023,O1027,O1033,O1031,O1035,O1037,O1045,O1039,O1041,O1043,O1047,O1049,O1051,O1053,O1055)</f>
        <v>3950</v>
      </c>
      <c r="P1058" s="269"/>
      <c r="Q1058" s="270">
        <f>SUM(Q1013,Q1015,Q1017,Q1019,Q1021,Q1025,Q1029,Q1023,Q1027,Q1033,Q1031,Q1035,Q1037,Q1045,Q1039,Q1041,Q1043,Q1047,Q1049,Q1051,Q1053,Q1055)</f>
        <v>332</v>
      </c>
      <c r="R1058" s="269"/>
      <c r="V1058" s="206" t="s">
        <v>165</v>
      </c>
      <c r="W1058" s="116"/>
      <c r="X1058" s="104" t="e">
        <f>ROUND(X1057/(X$1049+X$1051+X$1053+X$1055+X$1057+X$1061+X$1063+X$1065+X$1067+X$1069+X$1071),3)</f>
        <v>#DIV/0!</v>
      </c>
      <c r="Y1058" s="170"/>
      <c r="Z1058" s="104" t="e">
        <f>ROUND(Z1057/(Z$1049+Z$1051+Z$1053+Z$1055+Z$1057+Z$1061+Z$1063+Z$1065+Z$1067+Z$1069+Z$1071),3)</f>
        <v>#DIV/0!</v>
      </c>
      <c r="AA1058" s="81"/>
      <c r="AB1058" s="104" t="e">
        <f>ROUND(AB1057/(AB$1049+AB$1051+AB$1053+AB$1055+AB$1057+AB$1061+AB$1063+AB$1065+AB$1067+AB$1069+AB$1071),3)</f>
        <v>#DIV/0!</v>
      </c>
      <c r="AC1058" s="171"/>
      <c r="AD1058" s="172" t="e">
        <f>ROUND(AD1057/(AD$1049+AD$1051+AD$1053+AD$1055+AD$1057+AD$1061+AD$1063+AD$1065+AD$1067+AD$1069+AD$1071),3)</f>
        <v>#DIV/0!</v>
      </c>
      <c r="AE1058" s="86"/>
      <c r="AF1058" s="104">
        <f>ROUND(AF1057/(AF$957+AF$959+AF$961+AF$963+AF$967+AF$969),3)</f>
        <v>0.13700000000000001</v>
      </c>
      <c r="AG1058" s="171"/>
      <c r="AH1058" s="104">
        <f>ROUND(AH1057/(AH$957+AH$959+AH$961+AH$963+AH$967+AH$969),3)</f>
        <v>0.36399999999999999</v>
      </c>
      <c r="AI1058" s="173"/>
      <c r="AJ1058" s="104">
        <f>ROUND(AJ1057/(AJ$957+AJ$959+AJ$961+AJ$963+AJ$967+AJ$969),3)</f>
        <v>0.03</v>
      </c>
      <c r="AK1058" s="174"/>
      <c r="AL1058" s="104">
        <f>ROUND(AL1057/(AL$957+AL$961+AL$959+AL$963+AL$967+AL$969),3)</f>
        <v>0.16800000000000001</v>
      </c>
      <c r="AM1058" s="210"/>
      <c r="AN1058" s="104">
        <v>0.123</v>
      </c>
    </row>
    <row r="1059" spans="2:40" hidden="1" x14ac:dyDescent="0.15">
      <c r="D1059" s="237"/>
      <c r="E1059" s="237"/>
      <c r="F1059" s="237"/>
      <c r="G1059" s="237"/>
      <c r="H1059" s="237"/>
      <c r="I1059" s="237"/>
      <c r="J1059" s="271"/>
      <c r="K1059" s="272" t="str">
        <f>IF(K1058=[1]★Ｈ２５入力表!BN787,"ok","NG")</f>
        <v>NG</v>
      </c>
      <c r="L1059" s="273"/>
      <c r="M1059" s="272" t="str">
        <f>IF(M1058=[1]★Ｈ２５入力表!$BM780,"ok","NG")</f>
        <v>ok</v>
      </c>
      <c r="N1059" s="271"/>
      <c r="O1059" s="272" t="str">
        <f>IF(O1058=[1]★Ｈ２５入力表!BR787,"ok","NG")</f>
        <v>NG</v>
      </c>
      <c r="P1059" s="273"/>
      <c r="Q1059" s="272" t="str">
        <f>IF(Q1058=[1]★Ｈ２５入力表!$BM780,"ok","NG")</f>
        <v>ok</v>
      </c>
      <c r="R1059" s="273"/>
      <c r="V1059" s="379" t="s">
        <v>166</v>
      </c>
      <c r="W1059" s="177"/>
      <c r="X1059" s="381" t="s">
        <v>7</v>
      </c>
      <c r="Y1059" s="274"/>
      <c r="Z1059" s="381" t="s">
        <v>7</v>
      </c>
      <c r="AA1059" s="275"/>
      <c r="AB1059" s="381" t="s">
        <v>7</v>
      </c>
      <c r="AC1059" s="178"/>
      <c r="AD1059" s="401" t="s">
        <v>7</v>
      </c>
      <c r="AE1059" s="156">
        <v>6</v>
      </c>
      <c r="AF1059" s="103">
        <f>AH1059+AJ1059+AL1059</f>
        <v>103</v>
      </c>
      <c r="AG1059" s="162">
        <v>7</v>
      </c>
      <c r="AH1059" s="30">
        <v>6</v>
      </c>
      <c r="AI1059" s="163">
        <v>5</v>
      </c>
      <c r="AJ1059" s="103">
        <v>37</v>
      </c>
      <c r="AK1059" s="168">
        <v>7</v>
      </c>
      <c r="AL1059" s="30">
        <v>60</v>
      </c>
      <c r="AM1059" s="203">
        <v>6</v>
      </c>
      <c r="AN1059" s="103">
        <v>58</v>
      </c>
    </row>
    <row r="1060" spans="2:40" hidden="1" x14ac:dyDescent="0.15">
      <c r="V1060" s="380"/>
      <c r="W1060" s="177"/>
      <c r="X1060" s="382"/>
      <c r="Y1060" s="274"/>
      <c r="Z1060" s="382"/>
      <c r="AA1060" s="275"/>
      <c r="AB1060" s="382"/>
      <c r="AC1060" s="178"/>
      <c r="AD1060" s="402"/>
      <c r="AE1060" s="86"/>
      <c r="AF1060" s="104">
        <f>ROUND(AF1059/(AF$957+AF$959+AF$961+AF$963+AF$967+AF$969),3)</f>
        <v>0.13600000000000001</v>
      </c>
      <c r="AG1060" s="171"/>
      <c r="AH1060" s="104">
        <f>ROUND(AH1059/(AH$957+AH$959+AH$961+AH$963+AH$967+AH$969),3)</f>
        <v>9.0999999999999998E-2</v>
      </c>
      <c r="AI1060" s="173"/>
      <c r="AJ1060" s="104">
        <f>ROUND(AJ1059/(AJ$957+AJ$959+AJ$961+AJ$963+AJ$967+AJ$969),3)</f>
        <v>0.14099999999999999</v>
      </c>
      <c r="AK1060" s="174"/>
      <c r="AL1060" s="104">
        <f>ROUND(AL1059/(AL$957+AL$961+AL$959+AL$963+AL$967+AL$969),3)</f>
        <v>0.14000000000000001</v>
      </c>
      <c r="AM1060" s="210"/>
      <c r="AN1060" s="104">
        <v>0.13400000000000001</v>
      </c>
    </row>
    <row r="1061" spans="2:40" hidden="1" x14ac:dyDescent="0.15">
      <c r="B1061" s="2" t="s">
        <v>167</v>
      </c>
      <c r="C1061" s="2" t="s">
        <v>168</v>
      </c>
      <c r="V1061" s="205" t="s">
        <v>169</v>
      </c>
      <c r="W1061" s="161"/>
      <c r="X1061" s="103">
        <f>Z1061+AB1061+AD1061</f>
        <v>0</v>
      </c>
      <c r="Y1061" s="276"/>
      <c r="Z1061" s="30">
        <v>0</v>
      </c>
      <c r="AA1061" s="183"/>
      <c r="AB1061" s="164">
        <v>0</v>
      </c>
      <c r="AC1061" s="185"/>
      <c r="AD1061" s="166">
        <v>0</v>
      </c>
      <c r="AE1061" s="156">
        <v>7</v>
      </c>
      <c r="AF1061" s="103">
        <f>AH1061+AJ1061+AL1061</f>
        <v>100</v>
      </c>
      <c r="AG1061" s="162">
        <v>4</v>
      </c>
      <c r="AH1061" s="30">
        <v>13</v>
      </c>
      <c r="AI1061" s="163">
        <v>6</v>
      </c>
      <c r="AJ1061" s="103">
        <v>25</v>
      </c>
      <c r="AK1061" s="168">
        <v>6</v>
      </c>
      <c r="AL1061" s="30">
        <v>62</v>
      </c>
      <c r="AM1061" s="277">
        <v>5</v>
      </c>
      <c r="AN1061" s="30">
        <v>60</v>
      </c>
    </row>
    <row r="1062" spans="2:40" hidden="1" x14ac:dyDescent="0.15">
      <c r="D1062" s="357"/>
      <c r="E1062" s="358"/>
      <c r="F1062" s="358"/>
      <c r="G1062" s="358"/>
      <c r="H1062" s="358"/>
      <c r="I1062" s="359"/>
      <c r="J1062" s="335" t="s">
        <v>11</v>
      </c>
      <c r="K1062" s="339"/>
      <c r="L1062" s="339"/>
      <c r="M1062" s="339"/>
      <c r="N1062" s="339"/>
      <c r="O1062" s="339"/>
      <c r="P1062" s="339"/>
      <c r="Q1062" s="339"/>
      <c r="R1062" s="339"/>
      <c r="V1062" s="206" t="s">
        <v>170</v>
      </c>
      <c r="W1062" s="116"/>
      <c r="X1062" s="104" t="e">
        <f>ROUND(X1061/(X$1049+X$1051+X$1053+X$1055+X$1057+X$1061+X$1063+X$1065+X$1067+X$1069+X$1071),3)</f>
        <v>#DIV/0!</v>
      </c>
      <c r="Y1062" s="170"/>
      <c r="Z1062" s="104" t="e">
        <f>ROUND(Z1061/(Z$1049+Z$1051+Z$1053+Z$1055+Z$1057+Z$1061+Z$1063+Z$1065+Z$1067+Z$1069+Z$1071),3)</f>
        <v>#DIV/0!</v>
      </c>
      <c r="AA1062" s="81"/>
      <c r="AB1062" s="104" t="e">
        <f>ROUND(AB1061/(AB$1049+AB$1051+AB$1053+AB$1055+AB$1057+AB$1061+AB$1063+AB$1065+AB$1067+AB$1069+AB$1071),3)</f>
        <v>#DIV/0!</v>
      </c>
      <c r="AC1062" s="171"/>
      <c r="AD1062" s="172" t="e">
        <f>ROUND(AD1061/(AD$1049+AD$1051+AD$1053+AD$1055+AD$1057+AD$1061+AD$1063+AD$1065+AD$1067+AD$1069+AD$1071),3)</f>
        <v>#DIV/0!</v>
      </c>
      <c r="AE1062" s="86"/>
      <c r="AF1062" s="104">
        <f>ROUND(AF1061/(AF$957+AF$959+AF$961+AF$963+AF$967+AF$969),3)</f>
        <v>0.13200000000000001</v>
      </c>
      <c r="AG1062" s="171"/>
      <c r="AH1062" s="104">
        <f>ROUND(AH1061/(AH$957+AH$959+AH$961+AH$963+AH$967+AH$969),3)</f>
        <v>0.19700000000000001</v>
      </c>
      <c r="AI1062" s="173"/>
      <c r="AJ1062" s="104">
        <f>ROUND(AJ1061/(AJ$957+AJ$959+AJ$961+AJ$963+AJ$967+AJ$969),3)</f>
        <v>9.5000000000000001E-2</v>
      </c>
      <c r="AK1062" s="174"/>
      <c r="AL1062" s="104">
        <f>ROUND(AL1061/(AL$957+AL$961+AL$959+AL$963+AL$967+AL$969),3)</f>
        <v>0.14499999999999999</v>
      </c>
      <c r="AM1062" s="278"/>
      <c r="AN1062" s="104">
        <v>0.13900000000000001</v>
      </c>
    </row>
    <row r="1063" spans="2:40" hidden="1" x14ac:dyDescent="0.15">
      <c r="D1063" s="360"/>
      <c r="E1063" s="361"/>
      <c r="F1063" s="361"/>
      <c r="G1063" s="361"/>
      <c r="H1063" s="361"/>
      <c r="I1063" s="362"/>
      <c r="J1063" s="211"/>
      <c r="K1063" s="18"/>
      <c r="L1063" s="374" t="s">
        <v>12</v>
      </c>
      <c r="M1063" s="374"/>
      <c r="N1063" s="211"/>
      <c r="O1063" s="18"/>
      <c r="P1063" s="374" t="s">
        <v>12</v>
      </c>
      <c r="Q1063" s="374"/>
      <c r="R1063" s="15" t="s">
        <v>14</v>
      </c>
      <c r="V1063" s="379" t="s">
        <v>171</v>
      </c>
      <c r="W1063" s="177"/>
      <c r="X1063" s="103">
        <f>Z1063+AB1063+AD1063</f>
        <v>0</v>
      </c>
      <c r="Y1063" s="274"/>
      <c r="Z1063" s="30">
        <v>0</v>
      </c>
      <c r="AA1063" s="275"/>
      <c r="AB1063" s="164">
        <v>0</v>
      </c>
      <c r="AC1063" s="178"/>
      <c r="AD1063" s="166">
        <v>0</v>
      </c>
      <c r="AE1063" s="96">
        <v>8</v>
      </c>
      <c r="AF1063" s="103">
        <f>AH1063+AJ1063+AL1063</f>
        <v>98</v>
      </c>
      <c r="AG1063" s="162">
        <v>6</v>
      </c>
      <c r="AH1063" s="30">
        <v>9</v>
      </c>
      <c r="AI1063" s="163">
        <v>4</v>
      </c>
      <c r="AJ1063" s="103">
        <v>38</v>
      </c>
      <c r="AK1063" s="168">
        <v>8</v>
      </c>
      <c r="AL1063" s="30">
        <v>51</v>
      </c>
      <c r="AM1063" s="277">
        <v>8</v>
      </c>
      <c r="AN1063" s="30">
        <v>39</v>
      </c>
    </row>
    <row r="1064" spans="2:40" ht="13.5" hidden="1" customHeight="1" x14ac:dyDescent="0.15">
      <c r="C1064" s="396"/>
      <c r="D1064" s="354"/>
      <c r="E1064" s="326" t="s">
        <v>172</v>
      </c>
      <c r="F1064" s="326"/>
      <c r="G1064" s="326"/>
      <c r="H1064" s="326"/>
      <c r="I1064" s="355"/>
      <c r="J1064" s="279">
        <v>1</v>
      </c>
      <c r="K1064" s="280">
        <v>131</v>
      </c>
      <c r="L1064" s="281">
        <v>3</v>
      </c>
      <c r="M1064" s="103">
        <v>7</v>
      </c>
      <c r="N1064" s="279">
        <v>1</v>
      </c>
      <c r="O1064" s="280">
        <v>131</v>
      </c>
      <c r="P1064" s="281">
        <v>3</v>
      </c>
      <c r="Q1064" s="103">
        <v>7</v>
      </c>
      <c r="R1064" s="281">
        <v>1</v>
      </c>
      <c r="V1064" s="380"/>
      <c r="W1064" s="177"/>
      <c r="X1064" s="104" t="e">
        <f>ROUND(X1063/(X$1049+X$1051+X$1053+X$1055+X$1057+X$1061+X$1063+X$1065+X$1067+X$1069+X$1071),3)</f>
        <v>#DIV/0!</v>
      </c>
      <c r="Y1064" s="274"/>
      <c r="Z1064" s="104" t="e">
        <f>ROUND(Z1063/(Z$1049+Z$1051+Z$1053+Z$1055+Z$1057+Z$1061+Z$1063+Z$1065+Z$1067+Z$1069+Z$1071),3)</f>
        <v>#DIV/0!</v>
      </c>
      <c r="AA1064" s="275"/>
      <c r="AB1064" s="104" t="e">
        <f>ROUND(AB1063/(AB$1049+AB$1051+AB$1053+AB$1055+AB$1057+AB$1061+AB$1063+AB$1065+AB$1067+AB$1069+AB$1071),3)</f>
        <v>#DIV/0!</v>
      </c>
      <c r="AC1064" s="178"/>
      <c r="AD1064" s="172" t="e">
        <f>ROUND(AD1063/(AD$1049+AD$1051+AD$1053+AD$1055+AD$1057+AD$1061+AD$1063+AD$1065+AD$1067+AD$1069+AD$1071),3)</f>
        <v>#DIV/0!</v>
      </c>
      <c r="AE1064" s="96"/>
      <c r="AF1064" s="104">
        <f>ROUND(AF1063/(AF$957+AF$959+AF$961+AF$963+AF$967+AF$969),3)</f>
        <v>0.129</v>
      </c>
      <c r="AG1064" s="171"/>
      <c r="AH1064" s="104">
        <f>ROUND(AH1063/(AH$957+AH$959+AH$961+AH$963+AH$967+AH$969),3)</f>
        <v>0.13600000000000001</v>
      </c>
      <c r="AI1064" s="173"/>
      <c r="AJ1064" s="104">
        <f>ROUND(AJ1063/(AJ$957+AJ$959+AJ$961+AJ$963+AJ$967+AJ$969),3)</f>
        <v>0.14399999999999999</v>
      </c>
      <c r="AK1064" s="174"/>
      <c r="AL1064" s="104">
        <f>ROUND(AL1063/(AL$957+AL$961+AL$959+AL$963+AL$967+AL$969),3)</f>
        <v>0.11899999999999999</v>
      </c>
      <c r="AM1064" s="278"/>
      <c r="AN1064" s="104">
        <v>0.09</v>
      </c>
    </row>
    <row r="1065" spans="2:40" hidden="1" x14ac:dyDescent="0.15">
      <c r="C1065" s="396"/>
      <c r="D1065" s="337"/>
      <c r="E1065" s="329"/>
      <c r="F1065" s="329"/>
      <c r="G1065" s="329"/>
      <c r="H1065" s="329"/>
      <c r="I1065" s="356"/>
      <c r="J1065" s="282"/>
      <c r="K1065" s="104" t="e">
        <f>ROUND(K1064/K$1088,3)</f>
        <v>#DIV/0!</v>
      </c>
      <c r="L1065" s="283"/>
      <c r="M1065" s="104">
        <f>ROUND(M1064/M$1088,3)</f>
        <v>0.106</v>
      </c>
      <c r="N1065" s="282"/>
      <c r="O1065" s="104" t="e">
        <f>ROUND(O1064/O$1088,3)</f>
        <v>#DIV/0!</v>
      </c>
      <c r="P1065" s="283"/>
      <c r="Q1065" s="104">
        <f>ROUND(Q1064/Q$1088,3)</f>
        <v>0.106</v>
      </c>
      <c r="R1065" s="283"/>
      <c r="V1065" s="284" t="s">
        <v>173</v>
      </c>
      <c r="W1065" s="161"/>
      <c r="X1065" s="103">
        <f>Z1065+AB1065+AD1065</f>
        <v>0</v>
      </c>
      <c r="Y1065" s="276"/>
      <c r="Z1065" s="30">
        <v>0</v>
      </c>
      <c r="AA1065" s="183"/>
      <c r="AB1065" s="164">
        <v>0</v>
      </c>
      <c r="AC1065" s="185"/>
      <c r="AD1065" s="166">
        <v>0</v>
      </c>
      <c r="AE1065" s="156">
        <v>9</v>
      </c>
      <c r="AF1065" s="103">
        <f>AH1065+AJ1065+AL1065</f>
        <v>35</v>
      </c>
      <c r="AG1065" s="162" t="s">
        <v>7</v>
      </c>
      <c r="AH1065" s="30">
        <v>0</v>
      </c>
      <c r="AI1065" s="163">
        <v>8</v>
      </c>
      <c r="AJ1065" s="103">
        <v>13</v>
      </c>
      <c r="AK1065" s="168">
        <v>9</v>
      </c>
      <c r="AL1065" s="30">
        <v>22</v>
      </c>
      <c r="AM1065" s="277">
        <v>9</v>
      </c>
      <c r="AN1065" s="30">
        <v>20</v>
      </c>
    </row>
    <row r="1066" spans="2:40" ht="13.5" hidden="1" customHeight="1" x14ac:dyDescent="0.15">
      <c r="C1066" s="396"/>
      <c r="D1066" s="335"/>
      <c r="E1066" s="326" t="s">
        <v>174</v>
      </c>
      <c r="F1066" s="326"/>
      <c r="G1066" s="326"/>
      <c r="H1066" s="326"/>
      <c r="I1066" s="355"/>
      <c r="J1066" s="279">
        <v>2</v>
      </c>
      <c r="K1066" s="280">
        <v>94</v>
      </c>
      <c r="L1066" s="281">
        <v>2</v>
      </c>
      <c r="M1066" s="103">
        <v>11</v>
      </c>
      <c r="N1066" s="279">
        <v>2</v>
      </c>
      <c r="O1066" s="280">
        <v>94</v>
      </c>
      <c r="P1066" s="281">
        <v>2</v>
      </c>
      <c r="Q1066" s="103">
        <v>11</v>
      </c>
      <c r="R1066" s="281">
        <v>2</v>
      </c>
      <c r="V1066" s="206" t="s">
        <v>175</v>
      </c>
      <c r="W1066" s="116"/>
      <c r="X1066" s="104" t="e">
        <f>ROUND(X1065/(X$1049+X$1051+X$1053+X$1055+X$1057+X$1061+X$1063+X$1065+X$1067+X$1069+X$1071),3)</f>
        <v>#DIV/0!</v>
      </c>
      <c r="Y1066" s="170"/>
      <c r="Z1066" s="104" t="e">
        <f>ROUND(Z1065/(Z$1049+Z$1051+Z$1053+Z$1055+Z$1057+Z$1061+Z$1063+Z$1065+Z$1067+Z$1069+Z$1071),3)</f>
        <v>#DIV/0!</v>
      </c>
      <c r="AA1066" s="81"/>
      <c r="AB1066" s="104" t="e">
        <f>ROUND(AB1065/(AB$1049+AB$1051+AB$1053+AB$1055+AB$1057+AB$1061+AB$1063+AB$1065+AB$1067+AB$1069+AB$1071),3)</f>
        <v>#DIV/0!</v>
      </c>
      <c r="AC1066" s="171"/>
      <c r="AD1066" s="172" t="e">
        <f>ROUND(AD1065/(AD$1049+AD$1051+AD$1053+AD$1055+AD$1057+AD$1061+AD$1063+AD$1065+AD$1067+AD$1069+AD$1071),3)</f>
        <v>#DIV/0!</v>
      </c>
      <c r="AE1066" s="86"/>
      <c r="AF1066" s="104">
        <f>ROUND(AF1065/(AF$957+AF$959+AF$961+AF$963+AF$967+AF$969),3)</f>
        <v>4.5999999999999999E-2</v>
      </c>
      <c r="AG1066" s="171"/>
      <c r="AH1066" s="104">
        <f>ROUND(AH1065/(AH$957+AH$959+AH$961+AH$963+AH$967+AH$969),3)</f>
        <v>0</v>
      </c>
      <c r="AI1066" s="173"/>
      <c r="AJ1066" s="104">
        <f>ROUND(AJ1065/(AJ$957+AJ$959+AJ$961+AJ$963+AJ$967+AJ$969),3)</f>
        <v>4.9000000000000002E-2</v>
      </c>
      <c r="AK1066" s="174"/>
      <c r="AL1066" s="104">
        <f>ROUND(AL1065/(AL$957+AL$961+AL$959+AL$963+AL$967+AL$969),3)</f>
        <v>5.0999999999999997E-2</v>
      </c>
      <c r="AM1066" s="278"/>
      <c r="AN1066" s="104">
        <v>4.5999999999999999E-2</v>
      </c>
    </row>
    <row r="1067" spans="2:40" hidden="1" x14ac:dyDescent="0.15">
      <c r="C1067" s="396"/>
      <c r="D1067" s="337"/>
      <c r="E1067" s="329"/>
      <c r="F1067" s="329"/>
      <c r="G1067" s="329"/>
      <c r="H1067" s="329"/>
      <c r="I1067" s="356"/>
      <c r="J1067" s="282"/>
      <c r="K1067" s="104" t="e">
        <f>ROUND(K1066/K$1088,3)</f>
        <v>#DIV/0!</v>
      </c>
      <c r="L1067" s="283"/>
      <c r="M1067" s="104">
        <f>ROUND(M1066/M$1088,3)</f>
        <v>0.16700000000000001</v>
      </c>
      <c r="N1067" s="282"/>
      <c r="O1067" s="104" t="e">
        <f>ROUND(O1066/O$1088,3)</f>
        <v>#DIV/0!</v>
      </c>
      <c r="P1067" s="283"/>
      <c r="Q1067" s="104">
        <f>ROUND(Q1066/Q$1088,3)</f>
        <v>0.16700000000000001</v>
      </c>
      <c r="R1067" s="283"/>
      <c r="V1067" s="285" t="s">
        <v>176</v>
      </c>
      <c r="W1067" s="177"/>
      <c r="X1067" s="103">
        <f>Z1067+AB1067+AD1067</f>
        <v>0</v>
      </c>
      <c r="Y1067" s="274"/>
      <c r="Z1067" s="30">
        <v>0</v>
      </c>
      <c r="AA1067" s="275"/>
      <c r="AB1067" s="164">
        <v>0</v>
      </c>
      <c r="AC1067" s="178"/>
      <c r="AD1067" s="166">
        <v>0</v>
      </c>
      <c r="AE1067" s="96">
        <v>10</v>
      </c>
      <c r="AF1067" s="103">
        <f>AH1067+AJ1067+AL1067</f>
        <v>21</v>
      </c>
      <c r="AG1067" s="162">
        <v>9</v>
      </c>
      <c r="AH1067" s="30">
        <v>3</v>
      </c>
      <c r="AI1067" s="163">
        <v>10</v>
      </c>
      <c r="AJ1067" s="103">
        <v>7</v>
      </c>
      <c r="AK1067" s="168">
        <v>10</v>
      </c>
      <c r="AL1067" s="30">
        <v>11</v>
      </c>
      <c r="AM1067" s="277">
        <v>10</v>
      </c>
      <c r="AN1067" s="30">
        <v>10</v>
      </c>
    </row>
    <row r="1068" spans="2:40" ht="13.5" hidden="1" customHeight="1" x14ac:dyDescent="0.15">
      <c r="C1068" s="396"/>
      <c r="D1068" s="354"/>
      <c r="E1068" s="326" t="s">
        <v>177</v>
      </c>
      <c r="F1068" s="326"/>
      <c r="G1068" s="326"/>
      <c r="H1068" s="326"/>
      <c r="I1068" s="355"/>
      <c r="J1068" s="279">
        <v>3</v>
      </c>
      <c r="K1068" s="280">
        <v>79</v>
      </c>
      <c r="L1068" s="281">
        <v>5</v>
      </c>
      <c r="M1068" s="103">
        <v>4</v>
      </c>
      <c r="N1068" s="279">
        <v>3</v>
      </c>
      <c r="O1068" s="280">
        <v>79</v>
      </c>
      <c r="P1068" s="281">
        <v>5</v>
      </c>
      <c r="Q1068" s="103">
        <v>4</v>
      </c>
      <c r="R1068" s="281">
        <v>4</v>
      </c>
      <c r="V1068" s="218" t="s">
        <v>178</v>
      </c>
      <c r="W1068" s="177"/>
      <c r="X1068" s="104" t="e">
        <f>ROUND(X1067/(X$1049+X$1051+X$1053+X$1055+X$1057+X$1061+X$1063+X$1065+X$1067+X$1069+X$1071),3)</f>
        <v>#DIV/0!</v>
      </c>
      <c r="Y1068" s="274"/>
      <c r="Z1068" s="104" t="e">
        <f>ROUND(Z1067/(Z$1049+Z$1051+Z$1053+Z$1055+Z$1057+Z$1061+Z$1063+Z$1065+Z$1067+Z$1069+Z$1071),3)</f>
        <v>#DIV/0!</v>
      </c>
      <c r="AA1068" s="275"/>
      <c r="AB1068" s="104" t="e">
        <f>ROUND(AB1067/(AB$1049+AB$1051+AB$1053+AB$1055+AB$1057+AB$1061+AB$1063+AB$1065+AB$1067+AB$1069+AB$1071),3)</f>
        <v>#DIV/0!</v>
      </c>
      <c r="AC1068" s="178"/>
      <c r="AD1068" s="172" t="e">
        <f>ROUND(AD1067/(AD$1049+AD$1051+AD$1053+AD$1055+AD$1057+AD$1061+AD$1063+AD$1065+AD$1067+AD$1069+AD$1071),3)</f>
        <v>#DIV/0!</v>
      </c>
      <c r="AE1068" s="286"/>
      <c r="AF1068" s="104">
        <f>ROUND(AF1067/(AF$957+AF$959+AF$961+AF$963+AF$967+AF$969),3)</f>
        <v>2.8000000000000001E-2</v>
      </c>
      <c r="AG1068" s="171"/>
      <c r="AH1068" s="104">
        <f>ROUND(AH1067/(AH$957+AH$959+AH$961+AH$963+AH$967+AH$969),3)</f>
        <v>4.4999999999999998E-2</v>
      </c>
      <c r="AI1068" s="173"/>
      <c r="AJ1068" s="104">
        <f>ROUND(AJ1067/(AJ$957+AJ$959+AJ$961+AJ$963+AJ$967+AJ$969),3)</f>
        <v>2.7E-2</v>
      </c>
      <c r="AK1068" s="174"/>
      <c r="AL1068" s="104">
        <f>ROUND(AL1067/(AL$957+AL$961+AL$959+AL$963+AL$967+AL$969),3)</f>
        <v>2.5999999999999999E-2</v>
      </c>
      <c r="AM1068" s="278"/>
      <c r="AN1068" s="104">
        <v>2.3E-2</v>
      </c>
    </row>
    <row r="1069" spans="2:40" hidden="1" x14ac:dyDescent="0.15">
      <c r="C1069" s="396"/>
      <c r="D1069" s="337"/>
      <c r="E1069" s="329"/>
      <c r="F1069" s="329"/>
      <c r="G1069" s="329"/>
      <c r="H1069" s="329"/>
      <c r="I1069" s="356"/>
      <c r="J1069" s="282"/>
      <c r="K1069" s="104" t="e">
        <f>ROUND(K1068/K$1088,3)</f>
        <v>#DIV/0!</v>
      </c>
      <c r="L1069" s="283"/>
      <c r="M1069" s="104">
        <f>ROUND(M1068/M$1088,3)</f>
        <v>6.0999999999999999E-2</v>
      </c>
      <c r="N1069" s="282"/>
      <c r="O1069" s="104" t="e">
        <f>ROUND(O1068/O$1088,3)</f>
        <v>#DIV/0!</v>
      </c>
      <c r="P1069" s="283"/>
      <c r="Q1069" s="104">
        <f>ROUND(Q1068/Q$1088,3)</f>
        <v>6.0999999999999999E-2</v>
      </c>
      <c r="R1069" s="283"/>
      <c r="V1069" s="387" t="s">
        <v>85</v>
      </c>
      <c r="W1069" s="181"/>
      <c r="X1069" s="103">
        <f>Z1069+AB1069+AD1069</f>
        <v>0</v>
      </c>
      <c r="Y1069" s="182"/>
      <c r="Z1069" s="30">
        <v>0</v>
      </c>
      <c r="AA1069" s="183"/>
      <c r="AB1069" s="164">
        <v>0</v>
      </c>
      <c r="AC1069" s="165"/>
      <c r="AD1069" s="166">
        <v>0</v>
      </c>
      <c r="AE1069" s="96"/>
      <c r="AF1069" s="381" t="s">
        <v>7</v>
      </c>
      <c r="AG1069" s="274"/>
      <c r="AH1069" s="381" t="s">
        <v>7</v>
      </c>
      <c r="AI1069" s="275"/>
      <c r="AJ1069" s="381" t="s">
        <v>7</v>
      </c>
      <c r="AK1069" s="178"/>
      <c r="AL1069" s="383" t="s">
        <v>7</v>
      </c>
      <c r="AM1069" s="277"/>
      <c r="AN1069" s="385" t="s">
        <v>7</v>
      </c>
    </row>
    <row r="1070" spans="2:40" ht="13.5" hidden="1" customHeight="1" x14ac:dyDescent="0.15">
      <c r="C1070" s="396"/>
      <c r="D1070" s="354"/>
      <c r="E1070" s="326" t="s">
        <v>179</v>
      </c>
      <c r="F1070" s="326"/>
      <c r="G1070" s="326"/>
      <c r="H1070" s="326"/>
      <c r="I1070" s="355"/>
      <c r="J1070" s="279">
        <v>4</v>
      </c>
      <c r="K1070" s="280">
        <v>77</v>
      </c>
      <c r="L1070" s="281">
        <v>5</v>
      </c>
      <c r="M1070" s="103">
        <v>4</v>
      </c>
      <c r="N1070" s="279">
        <v>4</v>
      </c>
      <c r="O1070" s="280">
        <v>77</v>
      </c>
      <c r="P1070" s="281">
        <v>5</v>
      </c>
      <c r="Q1070" s="103">
        <v>4</v>
      </c>
      <c r="R1070" s="281">
        <v>3</v>
      </c>
      <c r="V1070" s="387"/>
      <c r="W1070" s="186"/>
      <c r="X1070" s="104" t="e">
        <f>ROUND(X1069/(X$1049+X$1051+X$1053+X$1055+X$1057+X$1061+X$1063+X$1065+X$1067+X$1069+X$1071),3)</f>
        <v>#DIV/0!</v>
      </c>
      <c r="Y1070" s="170"/>
      <c r="Z1070" s="104" t="e">
        <f>ROUND(Z1069/(Z$1049+Z$1051+Z$1053+Z$1055+Z$1057+Z$1061+Z$1063+Z$1065+Z$1067+Z$1069+Z$1071),3)</f>
        <v>#DIV/0!</v>
      </c>
      <c r="AA1070" s="81"/>
      <c r="AB1070" s="104" t="e">
        <f>ROUND(AB1069/(AB$1049+AB$1051+AB$1053+AB$1055+AB$1057+AB$1061+AB$1063+AB$1065+AB$1067+AB$1069+AB$1071),3)</f>
        <v>#DIV/0!</v>
      </c>
      <c r="AC1070" s="171"/>
      <c r="AD1070" s="172" t="e">
        <f>ROUND(AD1069/(AD$1049+AD$1051+AD$1053+AD$1055+AD$1057+AD$1061+AD$1063+AD$1065+AD$1067+AD$1069+AD$1071),3)</f>
        <v>#DIV/0!</v>
      </c>
      <c r="AE1070" s="286"/>
      <c r="AF1070" s="382"/>
      <c r="AG1070" s="170"/>
      <c r="AH1070" s="382"/>
      <c r="AI1070" s="171"/>
      <c r="AJ1070" s="382"/>
      <c r="AK1070" s="171"/>
      <c r="AL1070" s="384"/>
      <c r="AM1070" s="278"/>
      <c r="AN1070" s="386"/>
    </row>
    <row r="1071" spans="2:40" hidden="1" x14ac:dyDescent="0.15">
      <c r="C1071" s="396"/>
      <c r="D1071" s="337"/>
      <c r="E1071" s="329"/>
      <c r="F1071" s="329"/>
      <c r="G1071" s="329"/>
      <c r="H1071" s="329"/>
      <c r="I1071" s="356"/>
      <c r="J1071" s="282"/>
      <c r="K1071" s="104" t="e">
        <f>ROUND(K1070/K$1088,3)</f>
        <v>#DIV/0!</v>
      </c>
      <c r="L1071" s="283"/>
      <c r="M1071" s="104">
        <f>ROUND(M1070/M$1088,3)</f>
        <v>6.0999999999999999E-2</v>
      </c>
      <c r="N1071" s="282"/>
      <c r="O1071" s="104" t="e">
        <f>ROUND(O1070/O$1088,3)</f>
        <v>#DIV/0!</v>
      </c>
      <c r="P1071" s="283"/>
      <c r="Q1071" s="104">
        <f>ROUND(Q1070/Q$1088,3)</f>
        <v>6.0999999999999999E-2</v>
      </c>
      <c r="R1071" s="283"/>
      <c r="V1071" s="387" t="s">
        <v>86</v>
      </c>
      <c r="W1071" s="181"/>
      <c r="X1071" s="103">
        <f>Z1071+AB1071+AD1071</f>
        <v>0</v>
      </c>
      <c r="Y1071" s="182"/>
      <c r="Z1071" s="30">
        <v>0</v>
      </c>
      <c r="AA1071" s="183"/>
      <c r="AB1071" s="164">
        <v>0</v>
      </c>
      <c r="AC1071" s="165"/>
      <c r="AD1071" s="166">
        <v>0</v>
      </c>
      <c r="AE1071" s="96"/>
      <c r="AF1071" s="381" t="s">
        <v>7</v>
      </c>
      <c r="AG1071" s="274"/>
      <c r="AH1071" s="381" t="s">
        <v>7</v>
      </c>
      <c r="AI1071" s="275"/>
      <c r="AJ1071" s="381" t="s">
        <v>7</v>
      </c>
      <c r="AK1071" s="178"/>
      <c r="AL1071" s="383" t="s">
        <v>7</v>
      </c>
      <c r="AM1071" s="277"/>
      <c r="AN1071" s="385" t="s">
        <v>7</v>
      </c>
    </row>
    <row r="1072" spans="2:40" ht="14.25" hidden="1" customHeight="1" thickBot="1" x14ac:dyDescent="0.2">
      <c r="C1072" s="396"/>
      <c r="D1072" s="354"/>
      <c r="E1072" s="326" t="s">
        <v>180</v>
      </c>
      <c r="F1072" s="326"/>
      <c r="G1072" s="326"/>
      <c r="H1072" s="326"/>
      <c r="I1072" s="355"/>
      <c r="J1072" s="279">
        <v>5</v>
      </c>
      <c r="K1072" s="280">
        <v>62</v>
      </c>
      <c r="L1072" s="281">
        <v>1</v>
      </c>
      <c r="M1072" s="103">
        <v>12</v>
      </c>
      <c r="N1072" s="279">
        <v>5</v>
      </c>
      <c r="O1072" s="280">
        <v>62</v>
      </c>
      <c r="P1072" s="281">
        <v>1</v>
      </c>
      <c r="Q1072" s="103">
        <v>12</v>
      </c>
      <c r="R1072" s="281">
        <v>5</v>
      </c>
      <c r="V1072" s="387"/>
      <c r="W1072" s="220"/>
      <c r="X1072" s="221" t="e">
        <f>ROUND(X1071/(X$1049+X$1051+X$1053+X$1055+X$1057+X$1061+X$1063+X$1065+X$1067+X$1069+X$1071),3)</f>
        <v>#DIV/0!</v>
      </c>
      <c r="Y1072" s="222"/>
      <c r="Z1072" s="221" t="e">
        <f>ROUND(Z1071/(Z$1049+Z$1051+Z$1053+Z$1055+Z$1057+Z$1061+Z$1063+Z$1065+Z$1067+Z$1069+Z$1071),3)</f>
        <v>#DIV/0!</v>
      </c>
      <c r="AA1072" s="287"/>
      <c r="AB1072" s="221" t="e">
        <f>ROUND(AB1071/(AB$1049+AB$1051+AB$1053+AB$1055+AB$1057+AB$1061+AB$1063+AB$1065+AB$1067+AB$1069+AB$1071),3)</f>
        <v>#DIV/0!</v>
      </c>
      <c r="AC1072" s="223"/>
      <c r="AD1072" s="224" t="e">
        <f>ROUND(AD1071/(AD$1049+AD$1051+AD$1053+AD$1055+AD$1057+AD$1061+AD$1063+AD$1065+AD$1067+AD$1069+AD$1071),3)</f>
        <v>#DIV/0!</v>
      </c>
      <c r="AE1072" s="286"/>
      <c r="AF1072" s="382"/>
      <c r="AG1072" s="170"/>
      <c r="AH1072" s="382"/>
      <c r="AI1072" s="171"/>
      <c r="AJ1072" s="382"/>
      <c r="AK1072" s="171"/>
      <c r="AL1072" s="384"/>
      <c r="AM1072" s="278"/>
      <c r="AN1072" s="386"/>
    </row>
    <row r="1073" spans="3:40" hidden="1" x14ac:dyDescent="0.15">
      <c r="C1073" s="396"/>
      <c r="D1073" s="337"/>
      <c r="E1073" s="329"/>
      <c r="F1073" s="329"/>
      <c r="G1073" s="329"/>
      <c r="H1073" s="329"/>
      <c r="I1073" s="356"/>
      <c r="J1073" s="282"/>
      <c r="K1073" s="104" t="e">
        <f>ROUND(K1072/K$1088,3)</f>
        <v>#DIV/0!</v>
      </c>
      <c r="L1073" s="283"/>
      <c r="M1073" s="104">
        <f>ROUND(M1072/M$1088,3)</f>
        <v>0.182</v>
      </c>
      <c r="N1073" s="282"/>
      <c r="O1073" s="104" t="e">
        <f>ROUND(O1072/O$1088,3)</f>
        <v>#DIV/0!</v>
      </c>
      <c r="P1073" s="283"/>
      <c r="Q1073" s="104">
        <f>ROUND(Q1072/Q$1088,3)</f>
        <v>0.182</v>
      </c>
      <c r="R1073" s="283"/>
    </row>
    <row r="1074" spans="3:40" ht="13.5" hidden="1" customHeight="1" x14ac:dyDescent="0.15">
      <c r="C1074" s="396"/>
      <c r="D1074" s="354"/>
      <c r="E1074" s="326" t="s">
        <v>181</v>
      </c>
      <c r="F1074" s="326"/>
      <c r="G1074" s="326"/>
      <c r="H1074" s="326"/>
      <c r="I1074" s="355"/>
      <c r="J1074" s="279">
        <v>6</v>
      </c>
      <c r="K1074" s="280">
        <v>38</v>
      </c>
      <c r="L1074" s="281">
        <v>4</v>
      </c>
      <c r="M1074" s="103">
        <v>5</v>
      </c>
      <c r="N1074" s="279">
        <v>6</v>
      </c>
      <c r="O1074" s="280">
        <v>38</v>
      </c>
      <c r="P1074" s="281">
        <v>4</v>
      </c>
      <c r="Q1074" s="103">
        <v>5</v>
      </c>
      <c r="R1074" s="281">
        <v>7</v>
      </c>
    </row>
    <row r="1075" spans="3:40" ht="14.25" hidden="1" thickBot="1" x14ac:dyDescent="0.2">
      <c r="C1075" s="396"/>
      <c r="D1075" s="337"/>
      <c r="E1075" s="329"/>
      <c r="F1075" s="329"/>
      <c r="G1075" s="329"/>
      <c r="H1075" s="329"/>
      <c r="I1075" s="356"/>
      <c r="J1075" s="282"/>
      <c r="K1075" s="104" t="e">
        <f>ROUND(K1074/K$1088,3)</f>
        <v>#DIV/0!</v>
      </c>
      <c r="L1075" s="283"/>
      <c r="M1075" s="104">
        <f>ROUND(M1074/M$1088,3)</f>
        <v>7.5999999999999998E-2</v>
      </c>
      <c r="N1075" s="282"/>
      <c r="O1075" s="104" t="e">
        <f>ROUND(O1074/O$1088,3)</f>
        <v>#DIV/0!</v>
      </c>
      <c r="P1075" s="283"/>
      <c r="Q1075" s="104">
        <f>ROUND(Q1074/Q$1088,3)</f>
        <v>7.5999999999999998E-2</v>
      </c>
      <c r="R1075" s="283"/>
      <c r="V1075" s="153" t="s">
        <v>182</v>
      </c>
      <c r="W1075" s="2"/>
      <c r="X1075" s="2"/>
      <c r="Y1075" s="2"/>
      <c r="Z1075" s="2"/>
      <c r="AA1075" s="2"/>
      <c r="AB1075" s="11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154"/>
    </row>
    <row r="1076" spans="3:40" ht="13.5" hidden="1" customHeight="1" x14ac:dyDescent="0.15">
      <c r="C1076" s="396"/>
      <c r="D1076" s="354"/>
      <c r="E1076" s="326" t="s">
        <v>183</v>
      </c>
      <c r="F1076" s="326"/>
      <c r="G1076" s="326"/>
      <c r="H1076" s="326"/>
      <c r="I1076" s="355"/>
      <c r="J1076" s="279">
        <v>7</v>
      </c>
      <c r="K1076" s="280">
        <v>35</v>
      </c>
      <c r="L1076" s="281">
        <v>7</v>
      </c>
      <c r="M1076" s="103">
        <v>2</v>
      </c>
      <c r="N1076" s="279">
        <v>7</v>
      </c>
      <c r="O1076" s="280">
        <v>35</v>
      </c>
      <c r="P1076" s="281">
        <v>7</v>
      </c>
      <c r="Q1076" s="103">
        <v>2</v>
      </c>
      <c r="R1076" s="281">
        <v>6</v>
      </c>
      <c r="V1076" s="2"/>
      <c r="W1076" s="155"/>
      <c r="X1076" s="372" t="s">
        <v>10</v>
      </c>
      <c r="Y1076" s="372"/>
      <c r="Z1076" s="372"/>
      <c r="AA1076" s="372"/>
      <c r="AB1076" s="372"/>
      <c r="AC1076" s="372"/>
      <c r="AD1076" s="373"/>
      <c r="AE1076" s="177"/>
      <c r="AF1076" s="400"/>
      <c r="AG1076" s="400"/>
      <c r="AH1076" s="400"/>
      <c r="AI1076" s="400"/>
      <c r="AJ1076" s="400"/>
      <c r="AK1076" s="400"/>
      <c r="AL1076" s="400"/>
      <c r="AM1076" s="397"/>
      <c r="AN1076" s="397"/>
    </row>
    <row r="1077" spans="3:40" hidden="1" x14ac:dyDescent="0.15">
      <c r="C1077" s="396"/>
      <c r="D1077" s="337"/>
      <c r="E1077" s="329"/>
      <c r="F1077" s="329"/>
      <c r="G1077" s="329"/>
      <c r="H1077" s="329"/>
      <c r="I1077" s="356"/>
      <c r="J1077" s="282"/>
      <c r="K1077" s="104" t="e">
        <f>ROUND(K1076/K$1088,3)</f>
        <v>#DIV/0!</v>
      </c>
      <c r="L1077" s="283"/>
      <c r="M1077" s="104">
        <f>ROUND(M1076/M$1088,3)</f>
        <v>0.03</v>
      </c>
      <c r="N1077" s="282"/>
      <c r="O1077" s="104" t="e">
        <f>ROUND(O1076/O$1088,3)</f>
        <v>#DIV/0!</v>
      </c>
      <c r="P1077" s="283"/>
      <c r="Q1077" s="104">
        <f>ROUND(Q1076/Q$1088,3)</f>
        <v>0.03</v>
      </c>
      <c r="R1077" s="283"/>
      <c r="V1077" s="2"/>
      <c r="W1077" s="116"/>
      <c r="X1077" s="18"/>
      <c r="Y1077" s="374" t="s">
        <v>12</v>
      </c>
      <c r="Z1077" s="374"/>
      <c r="AA1077" s="375" t="s">
        <v>13</v>
      </c>
      <c r="AB1077" s="376"/>
      <c r="AC1077" s="377" t="s">
        <v>14</v>
      </c>
      <c r="AD1077" s="378"/>
      <c r="AE1077" s="177"/>
      <c r="AF1077" s="96"/>
      <c r="AG1077" s="399"/>
      <c r="AH1077" s="399"/>
      <c r="AI1077" s="398"/>
      <c r="AJ1077" s="398"/>
      <c r="AK1077" s="399"/>
      <c r="AL1077" s="399"/>
      <c r="AM1077" s="397"/>
      <c r="AN1077" s="397"/>
    </row>
    <row r="1078" spans="3:40" ht="13.5" hidden="1" customHeight="1" x14ac:dyDescent="0.15">
      <c r="C1078" s="396"/>
      <c r="D1078" s="354"/>
      <c r="E1078" s="326" t="s">
        <v>184</v>
      </c>
      <c r="F1078" s="326"/>
      <c r="G1078" s="326"/>
      <c r="H1078" s="326"/>
      <c r="I1078" s="355"/>
      <c r="J1078" s="279">
        <v>8</v>
      </c>
      <c r="K1078" s="280">
        <v>25</v>
      </c>
      <c r="L1078" s="288" t="s">
        <v>185</v>
      </c>
      <c r="M1078" s="103">
        <v>0</v>
      </c>
      <c r="N1078" s="279">
        <v>8</v>
      </c>
      <c r="O1078" s="280">
        <v>25</v>
      </c>
      <c r="P1078" s="288" t="s">
        <v>185</v>
      </c>
      <c r="Q1078" s="103">
        <v>0</v>
      </c>
      <c r="R1078" s="281">
        <v>10</v>
      </c>
      <c r="V1078" s="391" t="s">
        <v>186</v>
      </c>
      <c r="W1078" s="161"/>
      <c r="X1078" s="103">
        <f>Z1078+AB1078+AD1078</f>
        <v>0</v>
      </c>
      <c r="Y1078" s="162"/>
      <c r="Z1078" s="30">
        <v>0</v>
      </c>
      <c r="AA1078" s="202"/>
      <c r="AB1078" s="164">
        <v>0</v>
      </c>
      <c r="AC1078" s="165"/>
      <c r="AD1078" s="166">
        <v>0</v>
      </c>
      <c r="AE1078" s="177"/>
      <c r="AF1078" s="395"/>
      <c r="AG1078" s="96"/>
      <c r="AH1078" s="395"/>
      <c r="AI1078" s="160"/>
      <c r="AJ1078" s="395"/>
      <c r="AK1078" s="118"/>
      <c r="AL1078" s="395"/>
      <c r="AM1078" s="169"/>
      <c r="AN1078" s="397"/>
    </row>
    <row r="1079" spans="3:40" hidden="1" x14ac:dyDescent="0.15">
      <c r="C1079" s="396"/>
      <c r="D1079" s="337"/>
      <c r="E1079" s="329"/>
      <c r="F1079" s="329"/>
      <c r="G1079" s="329"/>
      <c r="H1079" s="329"/>
      <c r="I1079" s="356"/>
      <c r="J1079" s="282"/>
      <c r="K1079" s="104" t="e">
        <f>ROUND(K1078/K$1088,3)</f>
        <v>#DIV/0!</v>
      </c>
      <c r="L1079" s="283"/>
      <c r="M1079" s="104">
        <f>ROUND(M1078/M$1088,3)</f>
        <v>0</v>
      </c>
      <c r="N1079" s="282"/>
      <c r="O1079" s="104" t="e">
        <f>ROUND(O1078/O$1088,3)</f>
        <v>#DIV/0!</v>
      </c>
      <c r="P1079" s="283"/>
      <c r="Q1079" s="104">
        <f>ROUND(Q1078/Q$1088,3)</f>
        <v>0</v>
      </c>
      <c r="R1079" s="283"/>
      <c r="V1079" s="391"/>
      <c r="W1079" s="116"/>
      <c r="X1079" s="104" t="e">
        <f>ROUND(X1078/(X$1078+X$1080+X$1082+X$1084+X$1086+X$1088+X$1090+X$1092),3)</f>
        <v>#DIV/0!</v>
      </c>
      <c r="Y1079" s="170"/>
      <c r="Z1079" s="104" t="e">
        <f>ROUND(Z1078/(Z$1078+Z$1080+Z$1082+Z$1084+Z$1086+Z$1088+Z$1090+Z$1092),3)</f>
        <v>#DIV/0!</v>
      </c>
      <c r="AA1079" s="60"/>
      <c r="AB1079" s="104" t="e">
        <f>ROUND(AB1078/(AB$1078+AB$1080+AB$1082+AB$1084+AB$1086+AB$1088+AB$1090+AB$1092),3)</f>
        <v>#DIV/0!</v>
      </c>
      <c r="AC1079" s="171"/>
      <c r="AD1079" s="172" t="e">
        <f>ROUND(AD1078/(AD$1078+AD$1080+AD$1082+AD$1084+AD$1086+AD$1088+AD$1090+AD$1092),3)</f>
        <v>#DIV/0!</v>
      </c>
      <c r="AE1079" s="177"/>
      <c r="AF1079" s="395"/>
      <c r="AG1079" s="158"/>
      <c r="AH1079" s="395"/>
      <c r="AI1079" s="69"/>
      <c r="AJ1079" s="395"/>
      <c r="AK1079" s="69"/>
      <c r="AL1079" s="395"/>
      <c r="AM1079" s="169"/>
      <c r="AN1079" s="397"/>
    </row>
    <row r="1080" spans="3:40" ht="13.5" hidden="1" customHeight="1" x14ac:dyDescent="0.15">
      <c r="C1080" s="396"/>
      <c r="D1080" s="354"/>
      <c r="E1080" s="326" t="s">
        <v>187</v>
      </c>
      <c r="F1080" s="326"/>
      <c r="G1080" s="326"/>
      <c r="H1080" s="326"/>
      <c r="I1080" s="355"/>
      <c r="J1080" s="279">
        <v>9</v>
      </c>
      <c r="K1080" s="280">
        <v>24</v>
      </c>
      <c r="L1080" s="281">
        <v>7</v>
      </c>
      <c r="M1080" s="103">
        <v>2</v>
      </c>
      <c r="N1080" s="279">
        <v>9</v>
      </c>
      <c r="O1080" s="280">
        <v>24</v>
      </c>
      <c r="P1080" s="281">
        <v>7</v>
      </c>
      <c r="Q1080" s="103">
        <v>2</v>
      </c>
      <c r="R1080" s="281">
        <v>8</v>
      </c>
      <c r="V1080" s="205" t="s">
        <v>90</v>
      </c>
      <c r="W1080" s="161"/>
      <c r="X1080" s="103">
        <f>Z1080+AB1080+AD1080</f>
        <v>0</v>
      </c>
      <c r="Y1080" s="162"/>
      <c r="Z1080" s="30">
        <v>0</v>
      </c>
      <c r="AA1080" s="202"/>
      <c r="AB1080" s="164">
        <v>0</v>
      </c>
      <c r="AC1080" s="165"/>
      <c r="AD1080" s="166">
        <v>0</v>
      </c>
      <c r="AE1080" s="177"/>
      <c r="AF1080" s="118"/>
      <c r="AG1080" s="96"/>
      <c r="AH1080" s="118"/>
      <c r="AI1080" s="160"/>
      <c r="AJ1080" s="118"/>
      <c r="AK1080" s="118"/>
      <c r="AL1080" s="118"/>
      <c r="AM1080" s="169"/>
      <c r="AN1080" s="118"/>
    </row>
    <row r="1081" spans="3:40" hidden="1" x14ac:dyDescent="0.15">
      <c r="C1081" s="396"/>
      <c r="D1081" s="337"/>
      <c r="E1081" s="329"/>
      <c r="F1081" s="329"/>
      <c r="G1081" s="329"/>
      <c r="H1081" s="329"/>
      <c r="I1081" s="356"/>
      <c r="J1081" s="282"/>
      <c r="K1081" s="104" t="e">
        <f>ROUND(K1080/K$1088,3)</f>
        <v>#DIV/0!</v>
      </c>
      <c r="L1081" s="283"/>
      <c r="M1081" s="104">
        <f>ROUND(M1080/M$1088,3)</f>
        <v>0.03</v>
      </c>
      <c r="N1081" s="282"/>
      <c r="O1081" s="104" t="e">
        <f>ROUND(O1080/O$1088,3)</f>
        <v>#DIV/0!</v>
      </c>
      <c r="P1081" s="283"/>
      <c r="Q1081" s="104">
        <f>ROUND(Q1080/Q$1088,3)</f>
        <v>0.03</v>
      </c>
      <c r="R1081" s="283"/>
      <c r="V1081" s="206" t="s">
        <v>188</v>
      </c>
      <c r="W1081" s="116"/>
      <c r="X1081" s="104" t="e">
        <f>ROUND(X1080/(X$1078+X$1080+X$1082+X$1084+X$1086+X$1088+X$1090+X$1092),3)</f>
        <v>#DIV/0!</v>
      </c>
      <c r="Y1081" s="170"/>
      <c r="Z1081" s="104" t="e">
        <f>ROUND(Z1080/(Z$1078+Z$1080+Z$1082+Z$1084+Z$1086+Z$1088+Z$1090+Z$1092),3)</f>
        <v>#DIV/0!</v>
      </c>
      <c r="AA1081" s="60"/>
      <c r="AB1081" s="104" t="e">
        <f>ROUND(AB1080/(AB$1078+AB$1080+AB$1082+AB$1084+AB$1086+AB$1088+AB$1090+AB$1092),3)</f>
        <v>#DIV/0!</v>
      </c>
      <c r="AC1081" s="171"/>
      <c r="AD1081" s="172" t="e">
        <f>ROUND(AD1080/(AD$1078+AD$1080+AD$1082+AD$1084+AD$1086+AD$1088+AD$1090+AD$1092),3)</f>
        <v>#DIV/0!</v>
      </c>
      <c r="AE1081" s="177"/>
      <c r="AF1081" s="69"/>
      <c r="AG1081" s="158"/>
      <c r="AH1081" s="69"/>
      <c r="AI1081" s="69"/>
      <c r="AJ1081" s="69"/>
      <c r="AK1081" s="69"/>
      <c r="AL1081" s="69"/>
      <c r="AM1081" s="159"/>
      <c r="AN1081" s="69"/>
    </row>
    <row r="1082" spans="3:40" ht="13.5" hidden="1" customHeight="1" x14ac:dyDescent="0.15">
      <c r="C1082" s="396"/>
      <c r="D1082" s="354"/>
      <c r="E1082" s="326" t="s">
        <v>189</v>
      </c>
      <c r="F1082" s="326"/>
      <c r="G1082" s="326"/>
      <c r="H1082" s="326"/>
      <c r="I1082" s="355"/>
      <c r="J1082" s="279">
        <v>10</v>
      </c>
      <c r="K1082" s="280">
        <v>22</v>
      </c>
      <c r="L1082" s="281">
        <v>7</v>
      </c>
      <c r="M1082" s="103">
        <v>2</v>
      </c>
      <c r="N1082" s="279">
        <v>10</v>
      </c>
      <c r="O1082" s="280">
        <v>22</v>
      </c>
      <c r="P1082" s="281">
        <v>7</v>
      </c>
      <c r="Q1082" s="103">
        <v>2</v>
      </c>
      <c r="R1082" s="281">
        <v>9</v>
      </c>
      <c r="V1082" s="208" t="s">
        <v>190</v>
      </c>
      <c r="W1082" s="161"/>
      <c r="X1082" s="103">
        <f>Z1082+AB1082+AD1082</f>
        <v>0</v>
      </c>
      <c r="Y1082" s="162"/>
      <c r="Z1082" s="30">
        <v>0</v>
      </c>
      <c r="AA1082" s="202"/>
      <c r="AB1082" s="164">
        <v>0</v>
      </c>
      <c r="AC1082" s="165"/>
      <c r="AD1082" s="166">
        <v>0</v>
      </c>
      <c r="AE1082" s="177"/>
      <c r="AF1082" s="118"/>
      <c r="AG1082" s="96"/>
      <c r="AH1082" s="118"/>
      <c r="AI1082" s="160"/>
      <c r="AJ1082" s="118"/>
      <c r="AK1082" s="118"/>
      <c r="AL1082" s="118"/>
      <c r="AM1082" s="169"/>
      <c r="AN1082" s="118"/>
    </row>
    <row r="1083" spans="3:40" hidden="1" x14ac:dyDescent="0.15">
      <c r="C1083" s="396"/>
      <c r="D1083" s="337"/>
      <c r="E1083" s="329"/>
      <c r="F1083" s="329"/>
      <c r="G1083" s="329"/>
      <c r="H1083" s="329"/>
      <c r="I1083" s="356"/>
      <c r="J1083" s="282"/>
      <c r="K1083" s="104" t="e">
        <f>ROUND(K1082/K$1088,3)</f>
        <v>#DIV/0!</v>
      </c>
      <c r="L1083" s="283"/>
      <c r="M1083" s="104">
        <f>ROUND(M1082/M$1088,3)</f>
        <v>0.03</v>
      </c>
      <c r="N1083" s="282"/>
      <c r="O1083" s="104" t="e">
        <f>ROUND(O1082/O$1088,3)</f>
        <v>#DIV/0!</v>
      </c>
      <c r="P1083" s="283"/>
      <c r="Q1083" s="104">
        <f>ROUND(Q1082/Q$1088,3)</f>
        <v>0.03</v>
      </c>
      <c r="R1083" s="283"/>
      <c r="V1083" s="209" t="s">
        <v>191</v>
      </c>
      <c r="W1083" s="116"/>
      <c r="X1083" s="104" t="e">
        <f>ROUND(X1082/(X$1078+X$1080+X$1082+X$1084+X$1086+X$1088+X$1090+X$1092),3)</f>
        <v>#DIV/0!</v>
      </c>
      <c r="Y1083" s="170"/>
      <c r="Z1083" s="104" t="e">
        <f>ROUND(Z1082/(Z$1078+Z$1080+Z$1082+Z$1084+Z$1086+Z$1088+Z$1090+Z$1092),3)</f>
        <v>#DIV/0!</v>
      </c>
      <c r="AA1083" s="60"/>
      <c r="AB1083" s="104" t="e">
        <f>ROUND(AB1082/(AB$1078+AB$1080+AB$1082+AB$1084+AB$1086+AB$1088+AB$1090+AB$1092),3)</f>
        <v>#DIV/0!</v>
      </c>
      <c r="AC1083" s="171"/>
      <c r="AD1083" s="172" t="e">
        <f>ROUND(AD1082/(AD$1078+AD$1080+AD$1082+AD$1084+AD$1086+AD$1088+AD$1090+AD$1092),3)</f>
        <v>#DIV/0!</v>
      </c>
      <c r="AE1083" s="177"/>
      <c r="AF1083" s="69"/>
      <c r="AG1083" s="158"/>
      <c r="AH1083" s="69"/>
      <c r="AI1083" s="69"/>
      <c r="AJ1083" s="69"/>
      <c r="AK1083" s="69"/>
      <c r="AL1083" s="69"/>
      <c r="AM1083" s="159"/>
      <c r="AN1083" s="69"/>
    </row>
    <row r="1084" spans="3:40" ht="13.5" hidden="1" customHeight="1" x14ac:dyDescent="0.15">
      <c r="C1084" s="396"/>
      <c r="D1084" s="354"/>
      <c r="E1084" s="326" t="s">
        <v>192</v>
      </c>
      <c r="F1084" s="326"/>
      <c r="G1084" s="326"/>
      <c r="H1084" s="326"/>
      <c r="I1084" s="355"/>
      <c r="J1084" s="279">
        <v>11</v>
      </c>
      <c r="K1084" s="280">
        <v>14</v>
      </c>
      <c r="L1084" s="281">
        <v>10</v>
      </c>
      <c r="M1084" s="103">
        <v>1</v>
      </c>
      <c r="N1084" s="279">
        <v>11</v>
      </c>
      <c r="O1084" s="280">
        <v>14</v>
      </c>
      <c r="P1084" s="281">
        <v>10</v>
      </c>
      <c r="Q1084" s="103">
        <v>1</v>
      </c>
      <c r="R1084" s="281">
        <v>12</v>
      </c>
      <c r="V1084" s="175" t="s">
        <v>96</v>
      </c>
      <c r="W1084" s="161"/>
      <c r="X1084" s="103">
        <f>Z1084+AB1084+AD1084</f>
        <v>0</v>
      </c>
      <c r="Y1084" s="162"/>
      <c r="Z1084" s="30">
        <v>0</v>
      </c>
      <c r="AA1084" s="202"/>
      <c r="AB1084" s="164">
        <v>0</v>
      </c>
      <c r="AC1084" s="165"/>
      <c r="AD1084" s="166">
        <v>0</v>
      </c>
      <c r="AE1084" s="177"/>
      <c r="AF1084" s="118"/>
      <c r="AG1084" s="96"/>
      <c r="AH1084" s="118"/>
      <c r="AI1084" s="160"/>
      <c r="AJ1084" s="118"/>
      <c r="AK1084" s="118"/>
      <c r="AL1084" s="118"/>
      <c r="AM1084" s="169"/>
      <c r="AN1084" s="118"/>
    </row>
    <row r="1085" spans="3:40" hidden="1" x14ac:dyDescent="0.15">
      <c r="C1085" s="396"/>
      <c r="D1085" s="337"/>
      <c r="E1085" s="329"/>
      <c r="F1085" s="329"/>
      <c r="G1085" s="329"/>
      <c r="H1085" s="329"/>
      <c r="I1085" s="356"/>
      <c r="J1085" s="282"/>
      <c r="K1085" s="104" t="e">
        <f>ROUND(K1084/K$1088,3)</f>
        <v>#DIV/0!</v>
      </c>
      <c r="L1085" s="283"/>
      <c r="M1085" s="104">
        <f>ROUND(M1084/M$1088,3)</f>
        <v>1.4999999999999999E-2</v>
      </c>
      <c r="N1085" s="282"/>
      <c r="O1085" s="104" t="e">
        <f>ROUND(O1084/O$1088,3)</f>
        <v>#DIV/0!</v>
      </c>
      <c r="P1085" s="283"/>
      <c r="Q1085" s="104">
        <f>ROUND(Q1084/Q$1088,3)</f>
        <v>1.4999999999999999E-2</v>
      </c>
      <c r="R1085" s="283"/>
      <c r="V1085" s="176" t="s">
        <v>193</v>
      </c>
      <c r="W1085" s="116"/>
      <c r="X1085" s="104" t="e">
        <f>ROUND(X1084/(X$1078+X$1080+X$1082+X$1084+X$1086+X$1088+X$1090+X$1092),3)</f>
        <v>#DIV/0!</v>
      </c>
      <c r="Y1085" s="170"/>
      <c r="Z1085" s="104" t="e">
        <f>ROUND(Z1084/(Z$1078+Z$1080+Z$1082+Z$1084+Z$1086+Z$1088+Z$1090+Z$1092),3)</f>
        <v>#DIV/0!</v>
      </c>
      <c r="AA1085" s="60"/>
      <c r="AB1085" s="104" t="e">
        <f>ROUND(AB1084/(AB$1078+AB$1080+AB$1082+AB$1084+AB$1086+AB$1088+AB$1090+AB$1092),3)</f>
        <v>#DIV/0!</v>
      </c>
      <c r="AC1085" s="171"/>
      <c r="AD1085" s="172" t="e">
        <f>ROUND(AD1084/(AD$1078+AD$1080+AD$1082+AD$1084+AD$1086+AD$1088+AD$1090+AD$1092),3)</f>
        <v>#DIV/0!</v>
      </c>
      <c r="AE1085" s="177"/>
      <c r="AF1085" s="69"/>
      <c r="AG1085" s="158"/>
      <c r="AH1085" s="69"/>
      <c r="AI1085" s="69"/>
      <c r="AJ1085" s="69"/>
      <c r="AK1085" s="69"/>
      <c r="AL1085" s="69"/>
      <c r="AM1085" s="159"/>
      <c r="AN1085" s="69"/>
    </row>
    <row r="1086" spans="3:40" ht="13.5" hidden="1" customHeight="1" x14ac:dyDescent="0.15">
      <c r="C1086" s="396"/>
      <c r="D1086" s="335"/>
      <c r="E1086" s="326" t="s">
        <v>194</v>
      </c>
      <c r="F1086" s="326"/>
      <c r="G1086" s="326"/>
      <c r="H1086" s="326"/>
      <c r="I1086" s="355"/>
      <c r="J1086" s="279">
        <v>12</v>
      </c>
      <c r="K1086" s="280">
        <v>12</v>
      </c>
      <c r="L1086" s="281">
        <v>10</v>
      </c>
      <c r="M1086" s="103">
        <v>1</v>
      </c>
      <c r="N1086" s="279">
        <v>12</v>
      </c>
      <c r="O1086" s="280">
        <v>12</v>
      </c>
      <c r="P1086" s="281">
        <v>10</v>
      </c>
      <c r="Q1086" s="103">
        <v>1</v>
      </c>
      <c r="R1086" s="281">
        <v>11</v>
      </c>
      <c r="V1086" s="205" t="s">
        <v>195</v>
      </c>
      <c r="W1086" s="177"/>
      <c r="X1086" s="103">
        <f>Z1086+AB1086+AD1086</f>
        <v>0</v>
      </c>
      <c r="Y1086" s="178"/>
      <c r="Z1086" s="30">
        <v>0</v>
      </c>
      <c r="AA1086" s="202"/>
      <c r="AB1086" s="164">
        <v>0</v>
      </c>
      <c r="AC1086" s="165"/>
      <c r="AD1086" s="166">
        <v>0</v>
      </c>
      <c r="AE1086" s="177"/>
      <c r="AF1086" s="118"/>
      <c r="AG1086" s="69"/>
      <c r="AH1086" s="118"/>
      <c r="AI1086" s="160"/>
      <c r="AJ1086" s="118"/>
      <c r="AK1086" s="118"/>
      <c r="AL1086" s="118"/>
      <c r="AM1086" s="169"/>
      <c r="AN1086" s="118"/>
    </row>
    <row r="1087" spans="3:40" hidden="1" x14ac:dyDescent="0.15">
      <c r="C1087" s="396"/>
      <c r="D1087" s="337"/>
      <c r="E1087" s="329"/>
      <c r="F1087" s="329"/>
      <c r="G1087" s="329"/>
      <c r="H1087" s="329"/>
      <c r="I1087" s="356"/>
      <c r="J1087" s="282"/>
      <c r="K1087" s="104" t="e">
        <f>ROUND(K1086/K$1088,3)</f>
        <v>#DIV/0!</v>
      </c>
      <c r="L1087" s="283"/>
      <c r="M1087" s="104">
        <f>ROUND(M1086/M$1088,3)</f>
        <v>1.4999999999999999E-2</v>
      </c>
      <c r="N1087" s="282"/>
      <c r="O1087" s="104" t="e">
        <f>ROUND(O1086/O$1088,3)</f>
        <v>#DIV/0!</v>
      </c>
      <c r="P1087" s="283"/>
      <c r="Q1087" s="104">
        <f>ROUND(Q1086/Q$1088,3)</f>
        <v>1.4999999999999999E-2</v>
      </c>
      <c r="R1087" s="283"/>
      <c r="V1087" s="289" t="s">
        <v>196</v>
      </c>
      <c r="W1087" s="177"/>
      <c r="X1087" s="104" t="e">
        <f>ROUND(X1086/(X$1078+X$1080+X$1082+X$1084+X$1086+X$1088+X$1090+X$1092),3)</f>
        <v>#DIV/0!</v>
      </c>
      <c r="Y1087" s="170"/>
      <c r="Z1087" s="104" t="e">
        <f>ROUND(Z1086/(Z$1078+Z$1080+Z$1082+Z$1084+Z$1086+Z$1088+Z$1090+Z$1092),3)</f>
        <v>#DIV/0!</v>
      </c>
      <c r="AA1087" s="60"/>
      <c r="AB1087" s="104" t="e">
        <f>ROUND(AB1086/(AB$1078+AB$1080+AB$1082+AB$1084+AB$1086+AB$1088+AB$1090+AB$1092),3)</f>
        <v>#DIV/0!</v>
      </c>
      <c r="AC1087" s="171"/>
      <c r="AD1087" s="172" t="e">
        <f>ROUND(AD1086/(AD$1078+AD$1080+AD$1082+AD$1084+AD$1086+AD$1088+AD$1090+AD$1092),3)</f>
        <v>#DIV/0!</v>
      </c>
      <c r="AE1087" s="177"/>
      <c r="AF1087" s="69"/>
      <c r="AG1087" s="158"/>
      <c r="AH1087" s="69"/>
      <c r="AI1087" s="69"/>
      <c r="AJ1087" s="69"/>
      <c r="AK1087" s="69"/>
      <c r="AL1087" s="69"/>
      <c r="AM1087" s="159"/>
      <c r="AN1087" s="69"/>
    </row>
    <row r="1088" spans="3:40" hidden="1" x14ac:dyDescent="0.15">
      <c r="D1088" s="351" t="s">
        <v>118</v>
      </c>
      <c r="E1088" s="352"/>
      <c r="F1088" s="352"/>
      <c r="G1088" s="352"/>
      <c r="H1088" s="352"/>
      <c r="I1088" s="353"/>
      <c r="J1088" s="229"/>
      <c r="K1088" s="230">
        <f>SUM(M1149:R1149)</f>
        <v>0</v>
      </c>
      <c r="L1088" s="231"/>
      <c r="M1088" s="232">
        <v>66</v>
      </c>
      <c r="N1088" s="229"/>
      <c r="O1088" s="230">
        <f>SUM(Q1149:Y1149)</f>
        <v>0</v>
      </c>
      <c r="P1088" s="231"/>
      <c r="Q1088" s="232">
        <v>66</v>
      </c>
      <c r="R1088" s="231"/>
      <c r="V1088" s="216" t="s">
        <v>197</v>
      </c>
      <c r="W1088" s="181"/>
      <c r="X1088" s="103">
        <f>Z1088+AB1088+AD1088</f>
        <v>0</v>
      </c>
      <c r="Y1088" s="182"/>
      <c r="Z1088" s="30">
        <v>0</v>
      </c>
      <c r="AA1088" s="217"/>
      <c r="AB1088" s="164">
        <v>0</v>
      </c>
      <c r="AC1088" s="165"/>
      <c r="AD1088" s="166">
        <v>0</v>
      </c>
      <c r="AE1088" s="219"/>
      <c r="AF1088" s="118"/>
      <c r="AG1088" s="5"/>
      <c r="AH1088" s="118"/>
      <c r="AI1088" s="69"/>
      <c r="AJ1088" s="118"/>
      <c r="AK1088" s="118"/>
      <c r="AL1088" s="118"/>
      <c r="AM1088" s="169"/>
      <c r="AN1088" s="118"/>
    </row>
    <row r="1089" spans="2:40" hidden="1" x14ac:dyDescent="0.15">
      <c r="D1089" s="351" t="s">
        <v>198</v>
      </c>
      <c r="E1089" s="352"/>
      <c r="F1089" s="352"/>
      <c r="G1089" s="352"/>
      <c r="H1089" s="352"/>
      <c r="I1089" s="353"/>
      <c r="J1089" s="290"/>
      <c r="K1089" s="230">
        <f>SUM(K1064,K1066,K1068,K1070,K1072,K1074,K1076,K1078,K1080,K1082,K1084,K1086)</f>
        <v>613</v>
      </c>
      <c r="L1089" s="231"/>
      <c r="M1089" s="232">
        <f>SUM(M1064,M1066,M1068,M1070,M1072,M1074,M1076,M1078,M1080,M1082,M1084,M1086)</f>
        <v>51</v>
      </c>
      <c r="N1089" s="290"/>
      <c r="O1089" s="230">
        <f>SUM(O1064,O1066,O1068,O1070,O1072,O1074,O1076,O1078,O1080,O1082,O1084,O1086)</f>
        <v>613</v>
      </c>
      <c r="P1089" s="231"/>
      <c r="Q1089" s="232">
        <f>SUM(Q1064,Q1066,Q1068,Q1070,Q1072,Q1074,Q1076,Q1078,Q1080,Q1082,Q1084,Q1086)</f>
        <v>51</v>
      </c>
      <c r="R1089" s="231"/>
      <c r="V1089" s="218" t="s">
        <v>199</v>
      </c>
      <c r="W1089" s="186"/>
      <c r="X1089" s="104" t="e">
        <f>ROUND(X1088/(X$1078+X$1080+X$1082+X$1084+X$1086+X$1088+X$1090+X$1092),3)</f>
        <v>#DIV/0!</v>
      </c>
      <c r="Y1089" s="170"/>
      <c r="Z1089" s="104" t="e">
        <f>ROUND(Z1088/(Z$1078+Z$1080+Z$1082+Z$1084+Z$1086+Z$1088+Z$1090+Z$1092),3)</f>
        <v>#DIV/0!</v>
      </c>
      <c r="AA1089" s="60"/>
      <c r="AB1089" s="104" t="e">
        <f>ROUND(AB1088/(AB$1078+AB$1080+AB$1082+AB$1084+AB$1086+AB$1088+AB$1090+AB$1092),3)</f>
        <v>#DIV/0!</v>
      </c>
      <c r="AC1089" s="171"/>
      <c r="AD1089" s="172" t="e">
        <f>ROUND(AD1088/(AD$1078+AD$1080+AD$1082+AD$1084+AD$1086+AD$1088+AD$1090+AD$1092),3)</f>
        <v>#DIV/0!</v>
      </c>
      <c r="AE1089" s="219"/>
      <c r="AF1089" s="69"/>
      <c r="AG1089" s="158"/>
      <c r="AH1089" s="69"/>
      <c r="AI1089" s="69"/>
      <c r="AJ1089" s="69"/>
      <c r="AK1089" s="69"/>
      <c r="AL1089" s="69"/>
      <c r="AM1089" s="159"/>
      <c r="AN1089" s="69"/>
    </row>
    <row r="1090" spans="2:40" hidden="1" x14ac:dyDescent="0.15">
      <c r="D1090" s="291"/>
      <c r="E1090" s="291"/>
      <c r="F1090" s="291"/>
      <c r="G1090" s="291"/>
      <c r="H1090" s="291"/>
      <c r="I1090" s="291"/>
      <c r="J1090" s="271"/>
      <c r="K1090" s="272" t="str">
        <f>IF(K1089=[1]★Ｈ２５入力表!CP797,"ok","NG")</f>
        <v>NG</v>
      </c>
      <c r="L1090" s="273"/>
      <c r="M1090" s="272" t="str">
        <f>IF(M1089=[1]★Ｈ２５入力表!CN796,"ok","NG")</f>
        <v>NG</v>
      </c>
      <c r="N1090" s="271"/>
      <c r="O1090" s="272" t="str">
        <f>IF(O1089=[1]★Ｈ２５入力表!CT797,"ok","NG")</f>
        <v>NG</v>
      </c>
      <c r="P1090" s="273"/>
      <c r="Q1090" s="272" t="str">
        <f>IF(Q1089=[1]★Ｈ２５入力表!CR796,"ok","NG")</f>
        <v>NG</v>
      </c>
      <c r="R1090" s="273"/>
      <c r="V1090" s="379" t="s">
        <v>103</v>
      </c>
      <c r="W1090" s="219"/>
      <c r="X1090" s="103">
        <f>Z1090+AB1090+AD1090</f>
        <v>0</v>
      </c>
      <c r="Y1090" s="182"/>
      <c r="Z1090" s="30">
        <v>0</v>
      </c>
      <c r="AA1090" s="217"/>
      <c r="AB1090" s="164">
        <v>0</v>
      </c>
      <c r="AC1090" s="165"/>
      <c r="AD1090" s="166">
        <v>0</v>
      </c>
      <c r="AE1090" s="219"/>
      <c r="AF1090" s="118"/>
      <c r="AG1090" s="5"/>
      <c r="AH1090" s="118"/>
      <c r="AI1090" s="69"/>
      <c r="AJ1090" s="118"/>
      <c r="AK1090" s="118"/>
      <c r="AL1090" s="118"/>
      <c r="AM1090" s="169"/>
      <c r="AN1090" s="395"/>
    </row>
    <row r="1091" spans="2:40" hidden="1" x14ac:dyDescent="0.15">
      <c r="D1091" s="346" t="s">
        <v>200</v>
      </c>
      <c r="E1091" s="394"/>
      <c r="F1091" s="292"/>
      <c r="G1091" s="292"/>
      <c r="H1091" s="292"/>
      <c r="I1091" s="293"/>
      <c r="J1091" s="294"/>
      <c r="K1091" s="295"/>
      <c r="L1091" s="296"/>
      <c r="M1091" s="295"/>
      <c r="N1091" s="294"/>
      <c r="O1091" s="295"/>
      <c r="P1091" s="296"/>
      <c r="Q1091" s="295"/>
      <c r="R1091" s="296"/>
      <c r="V1091" s="380"/>
      <c r="W1091" s="219"/>
      <c r="X1091" s="104" t="e">
        <f>ROUND(X1090/(X$1078+X$1080+X$1082+X$1084+X$1086+X$1088+X$1090+X$1092),3)</f>
        <v>#DIV/0!</v>
      </c>
      <c r="Y1091" s="170"/>
      <c r="Z1091" s="104" t="e">
        <f>ROUND(Z1090/(Z$1078+Z$1080+Z$1082+Z$1084+Z$1086+Z$1088+Z$1090+Z$1092),3)</f>
        <v>#DIV/0!</v>
      </c>
      <c r="AA1091" s="60"/>
      <c r="AB1091" s="104" t="e">
        <f>ROUND(AB1090/(AB$1078+AB$1080+AB$1082+AB$1084+AB$1086+AB$1088+AB$1090+AB$1092),3)</f>
        <v>#DIV/0!</v>
      </c>
      <c r="AC1091" s="171"/>
      <c r="AD1091" s="172" t="e">
        <f>ROUND(AD1090/(AD$1078+AD$1080+AD$1082+AD$1084+AD$1086+AD$1088+AD$1090+AD$1092),3)</f>
        <v>#DIV/0!</v>
      </c>
      <c r="AE1091" s="219"/>
      <c r="AF1091" s="69"/>
      <c r="AG1091" s="158"/>
      <c r="AH1091" s="69"/>
      <c r="AI1091" s="69"/>
      <c r="AJ1091" s="69"/>
      <c r="AK1091" s="69"/>
      <c r="AL1091" s="69"/>
      <c r="AM1091" s="159"/>
      <c r="AN1091" s="395"/>
    </row>
    <row r="1092" spans="2:40" hidden="1" x14ac:dyDescent="0.15">
      <c r="D1092" s="297" t="s">
        <v>201</v>
      </c>
      <c r="E1092" s="298" t="s">
        <v>202</v>
      </c>
      <c r="F1092" s="299"/>
      <c r="G1092" s="299"/>
      <c r="H1092" s="299"/>
      <c r="I1092" s="300"/>
      <c r="J1092" s="294"/>
      <c r="K1092" s="295"/>
      <c r="L1092" s="296"/>
      <c r="M1092" s="295"/>
      <c r="N1092" s="294"/>
      <c r="O1092" s="295"/>
      <c r="P1092" s="296"/>
      <c r="Q1092" s="295"/>
      <c r="R1092" s="296"/>
      <c r="V1092" s="387" t="s">
        <v>86</v>
      </c>
      <c r="W1092" s="181"/>
      <c r="X1092" s="103">
        <f>Z1092+AB1092+AD1092</f>
        <v>0</v>
      </c>
      <c r="Y1092" s="182"/>
      <c r="Z1092" s="30">
        <v>0</v>
      </c>
      <c r="AA1092" s="217"/>
      <c r="AB1092" s="164">
        <v>0</v>
      </c>
      <c r="AC1092" s="165"/>
      <c r="AD1092" s="166">
        <v>0</v>
      </c>
      <c r="AE1092" s="219"/>
      <c r="AF1092" s="118"/>
      <c r="AG1092" s="5"/>
      <c r="AH1092" s="118"/>
      <c r="AI1092" s="69"/>
      <c r="AJ1092" s="118"/>
      <c r="AK1092" s="118"/>
      <c r="AL1092" s="118"/>
      <c r="AM1092" s="169"/>
      <c r="AN1092" s="395"/>
    </row>
    <row r="1093" spans="2:40" ht="14.25" hidden="1" thickBot="1" x14ac:dyDescent="0.2">
      <c r="D1093" s="297" t="s">
        <v>201</v>
      </c>
      <c r="E1093" s="298" t="s">
        <v>203</v>
      </c>
      <c r="F1093" s="299"/>
      <c r="G1093" s="299"/>
      <c r="H1093" s="299"/>
      <c r="I1093" s="300"/>
      <c r="J1093" s="294"/>
      <c r="K1093" s="295"/>
      <c r="L1093" s="296"/>
      <c r="M1093" s="295"/>
      <c r="N1093" s="294"/>
      <c r="O1093" s="295"/>
      <c r="P1093" s="296"/>
      <c r="Q1093" s="295"/>
      <c r="R1093" s="296"/>
      <c r="V1093" s="387"/>
      <c r="W1093" s="220"/>
      <c r="X1093" s="221" t="e">
        <f>ROUND(X1092/(X$1078+X$1080+X$1082+X$1084+X$1086+X$1088+X$1090+X$1092),3)</f>
        <v>#DIV/0!</v>
      </c>
      <c r="Y1093" s="222"/>
      <c r="Z1093" s="221" t="e">
        <f>ROUND(Z1092/(Z$1078+Z$1080+Z$1082+Z$1084+Z$1086+Z$1088+Z$1090+Z$1092),3)</f>
        <v>#DIV/0!</v>
      </c>
      <c r="AA1093" s="127"/>
      <c r="AB1093" s="221" t="e">
        <f>ROUND(AB1092/(AB$1078+AB$1080+AB$1082+AB$1084+AB$1086+AB$1088+AB$1090+AB$1092),3)</f>
        <v>#DIV/0!</v>
      </c>
      <c r="AC1093" s="223"/>
      <c r="AD1093" s="224" t="e">
        <f>ROUND(AD1092/(AD$1078+AD$1080+AD$1082+AD$1084+AD$1086+AD$1088+AD$1090+AD$1092),3)</f>
        <v>#DIV/0!</v>
      </c>
      <c r="AE1093" s="219"/>
      <c r="AF1093" s="69"/>
      <c r="AG1093" s="158"/>
      <c r="AH1093" s="69"/>
      <c r="AI1093" s="69"/>
      <c r="AJ1093" s="69"/>
      <c r="AK1093" s="69"/>
      <c r="AL1093" s="69"/>
      <c r="AM1093" s="159"/>
      <c r="AN1093" s="395"/>
    </row>
    <row r="1094" spans="2:40" hidden="1" x14ac:dyDescent="0.15">
      <c r="D1094" s="297" t="s">
        <v>201</v>
      </c>
      <c r="E1094" s="298" t="s">
        <v>204</v>
      </c>
      <c r="F1094" s="299"/>
      <c r="G1094" s="299"/>
      <c r="H1094" s="299"/>
      <c r="I1094" s="300"/>
      <c r="J1094" s="294"/>
      <c r="K1094" s="295"/>
      <c r="L1094" s="296"/>
      <c r="M1094" s="295"/>
      <c r="N1094" s="294"/>
      <c r="O1094" s="295"/>
      <c r="P1094" s="296"/>
      <c r="Q1094" s="295"/>
      <c r="R1094" s="296"/>
    </row>
    <row r="1095" spans="2:40" hidden="1" x14ac:dyDescent="0.15">
      <c r="D1095" s="301" t="s">
        <v>201</v>
      </c>
      <c r="E1095" s="302" t="s">
        <v>205</v>
      </c>
      <c r="F1095" s="303"/>
      <c r="G1095" s="303"/>
      <c r="H1095" s="303"/>
      <c r="I1095" s="304"/>
      <c r="J1095" s="294"/>
      <c r="K1095" s="295"/>
      <c r="L1095" s="296"/>
      <c r="M1095" s="295"/>
      <c r="N1095" s="294"/>
      <c r="O1095" s="295"/>
      <c r="P1095" s="296"/>
      <c r="Q1095" s="295"/>
      <c r="R1095" s="296"/>
    </row>
    <row r="1096" spans="2:40" ht="14.25" hidden="1" thickBot="1" x14ac:dyDescent="0.2">
      <c r="V1096" s="153" t="s">
        <v>206</v>
      </c>
      <c r="W1096" s="2"/>
      <c r="X1096" s="2"/>
      <c r="Y1096" s="2"/>
      <c r="Z1096" s="2"/>
      <c r="AA1096" s="2"/>
      <c r="AB1096" s="11"/>
      <c r="AC1096" s="2"/>
      <c r="AD1096" s="2"/>
    </row>
    <row r="1097" spans="2:40" hidden="1" x14ac:dyDescent="0.15">
      <c r="B1097" s="2" t="s">
        <v>207</v>
      </c>
      <c r="C1097" s="2" t="s">
        <v>208</v>
      </c>
      <c r="V1097" s="2"/>
      <c r="W1097" s="155"/>
      <c r="X1097" s="372" t="s">
        <v>10</v>
      </c>
      <c r="Y1097" s="372"/>
      <c r="Z1097" s="372"/>
      <c r="AA1097" s="372"/>
      <c r="AB1097" s="372"/>
      <c r="AC1097" s="372"/>
      <c r="AD1097" s="373"/>
    </row>
    <row r="1098" spans="2:40" hidden="1" x14ac:dyDescent="0.15">
      <c r="D1098" s="357"/>
      <c r="E1098" s="358"/>
      <c r="F1098" s="358"/>
      <c r="G1098" s="358"/>
      <c r="H1098" s="358"/>
      <c r="I1098" s="359"/>
      <c r="J1098" s="335" t="s">
        <v>11</v>
      </c>
      <c r="K1098" s="339"/>
      <c r="L1098" s="339"/>
      <c r="M1098" s="339"/>
      <c r="N1098" s="339"/>
      <c r="O1098" s="339"/>
      <c r="P1098" s="339"/>
      <c r="Q1098" s="339"/>
      <c r="R1098" s="339"/>
      <c r="V1098" s="2"/>
      <c r="W1098" s="116"/>
      <c r="X1098" s="18"/>
      <c r="Y1098" s="374" t="s">
        <v>12</v>
      </c>
      <c r="Z1098" s="374"/>
      <c r="AA1098" s="375" t="s">
        <v>13</v>
      </c>
      <c r="AB1098" s="376"/>
      <c r="AC1098" s="377" t="s">
        <v>14</v>
      </c>
      <c r="AD1098" s="378"/>
    </row>
    <row r="1099" spans="2:40" hidden="1" x14ac:dyDescent="0.15">
      <c r="D1099" s="360"/>
      <c r="E1099" s="361"/>
      <c r="F1099" s="361"/>
      <c r="G1099" s="361"/>
      <c r="H1099" s="361"/>
      <c r="I1099" s="362"/>
      <c r="J1099" s="211"/>
      <c r="K1099" s="18"/>
      <c r="L1099" s="374" t="s">
        <v>12</v>
      </c>
      <c r="M1099" s="374"/>
      <c r="N1099" s="211"/>
      <c r="O1099" s="18"/>
      <c r="P1099" s="374" t="s">
        <v>12</v>
      </c>
      <c r="Q1099" s="374"/>
      <c r="R1099" s="15" t="s">
        <v>14</v>
      </c>
      <c r="V1099" s="205" t="s">
        <v>209</v>
      </c>
      <c r="W1099" s="161"/>
      <c r="X1099" s="103">
        <f>Z1099+AB1099+AD1099</f>
        <v>0</v>
      </c>
      <c r="Y1099" s="162"/>
      <c r="Z1099" s="30">
        <v>0</v>
      </c>
      <c r="AA1099" s="202"/>
      <c r="AB1099" s="164">
        <v>0</v>
      </c>
      <c r="AC1099" s="165"/>
      <c r="AD1099" s="166">
        <v>0</v>
      </c>
    </row>
    <row r="1100" spans="2:40" ht="13.5" hidden="1" customHeight="1" x14ac:dyDescent="0.15">
      <c r="D1100" s="335"/>
      <c r="E1100" s="326" t="s">
        <v>210</v>
      </c>
      <c r="F1100" s="326"/>
      <c r="G1100" s="326"/>
      <c r="H1100" s="326"/>
      <c r="I1100" s="355"/>
      <c r="J1100" s="279">
        <v>1</v>
      </c>
      <c r="K1100" s="305">
        <v>87</v>
      </c>
      <c r="L1100" s="163">
        <v>3</v>
      </c>
      <c r="M1100" s="305">
        <v>8</v>
      </c>
      <c r="N1100" s="279">
        <v>1</v>
      </c>
      <c r="O1100" s="305">
        <v>87</v>
      </c>
      <c r="P1100" s="163">
        <v>3</v>
      </c>
      <c r="Q1100" s="305">
        <v>8</v>
      </c>
      <c r="R1100" s="163">
        <v>2</v>
      </c>
      <c r="V1100" s="206" t="s">
        <v>211</v>
      </c>
      <c r="W1100" s="116"/>
      <c r="X1100" s="104" t="e">
        <f>ROUND(X1099/(X$1099+X$1101+X$1103+X$1105+X$1107+X$1109+X$1111),3)</f>
        <v>#DIV/0!</v>
      </c>
      <c r="Y1100" s="170"/>
      <c r="Z1100" s="104" t="e">
        <f>ROUND(Z1099/(Z$1099+Z$1101+Z$1103+Z$1105+Z$1107+Z$1109+Z$1111),3)</f>
        <v>#DIV/0!</v>
      </c>
      <c r="AA1100" s="60"/>
      <c r="AB1100" s="104" t="e">
        <f>ROUND(AB1099/(AB$1099+AB$1101+AB$1103+AB$1105+AB$1107+AB$1109+AB$1111),3)</f>
        <v>#DIV/0!</v>
      </c>
      <c r="AC1100" s="171"/>
      <c r="AD1100" s="172" t="e">
        <f>ROUND(AD1099/(AD$1099+AD$1101+AD$1103+AD$1105+AD$1107+AD$1109+AD$1111),3)</f>
        <v>#DIV/0!</v>
      </c>
    </row>
    <row r="1101" spans="2:40" hidden="1" x14ac:dyDescent="0.15">
      <c r="D1101" s="337"/>
      <c r="E1101" s="329"/>
      <c r="F1101" s="329"/>
      <c r="G1101" s="329"/>
      <c r="H1101" s="329"/>
      <c r="I1101" s="356"/>
      <c r="J1101" s="282"/>
      <c r="K1101" s="104" t="e">
        <f>ROUND(K1100/K$1116,3)</f>
        <v>#DIV/0!</v>
      </c>
      <c r="L1101" s="81"/>
      <c r="M1101" s="104">
        <f>ROUND(M1100/M$1116,3)</f>
        <v>0.121</v>
      </c>
      <c r="N1101" s="282"/>
      <c r="O1101" s="104" t="e">
        <f>ROUND(O1100/O$1116,3)</f>
        <v>#DIV/0!</v>
      </c>
      <c r="P1101" s="81"/>
      <c r="Q1101" s="104">
        <f>ROUND(Q1100/Q$1116,3)</f>
        <v>0.121</v>
      </c>
      <c r="R1101" s="81"/>
      <c r="V1101" s="205" t="s">
        <v>212</v>
      </c>
      <c r="W1101" s="161"/>
      <c r="X1101" s="103">
        <f>Z1101+AB1101+AD1101</f>
        <v>0</v>
      </c>
      <c r="Y1101" s="162"/>
      <c r="Z1101" s="30">
        <v>0</v>
      </c>
      <c r="AA1101" s="202"/>
      <c r="AB1101" s="164">
        <v>0</v>
      </c>
      <c r="AC1101" s="165"/>
      <c r="AD1101" s="166">
        <v>0</v>
      </c>
    </row>
    <row r="1102" spans="2:40" ht="13.5" hidden="1" customHeight="1" x14ac:dyDescent="0.15">
      <c r="D1102" s="335"/>
      <c r="E1102" s="326" t="s">
        <v>213</v>
      </c>
      <c r="F1102" s="326"/>
      <c r="G1102" s="326"/>
      <c r="H1102" s="326"/>
      <c r="I1102" s="355"/>
      <c r="J1102" s="279">
        <v>2</v>
      </c>
      <c r="K1102" s="305">
        <v>85</v>
      </c>
      <c r="L1102" s="163">
        <v>2</v>
      </c>
      <c r="M1102" s="305">
        <v>11</v>
      </c>
      <c r="N1102" s="279">
        <v>2</v>
      </c>
      <c r="O1102" s="305">
        <v>85</v>
      </c>
      <c r="P1102" s="163">
        <v>2</v>
      </c>
      <c r="Q1102" s="305">
        <v>11</v>
      </c>
      <c r="R1102" s="163">
        <v>1</v>
      </c>
      <c r="V1102" s="206" t="s">
        <v>214</v>
      </c>
      <c r="W1102" s="116"/>
      <c r="X1102" s="104" t="e">
        <f>ROUND(X1101/(X$1099+X$1101+X$1103+X$1105+X$1107+X$1109+X$1111),3)</f>
        <v>#DIV/0!</v>
      </c>
      <c r="Y1102" s="170"/>
      <c r="Z1102" s="104" t="e">
        <f>ROUND(Z1101/(Z$1099+Z$1101+Z$1103+Z$1105+Z$1107+Z$1109+Z$1111),3)</f>
        <v>#DIV/0!</v>
      </c>
      <c r="AA1102" s="60"/>
      <c r="AB1102" s="104" t="e">
        <f>ROUND(AB1101/(AB$1099+AB$1101+AB$1103+AB$1105+AB$1107+AB$1109+AB$1111),3)</f>
        <v>#DIV/0!</v>
      </c>
      <c r="AC1102" s="171"/>
      <c r="AD1102" s="172" t="e">
        <f>ROUND(AD1101/(AD$1099+AD$1101+AD$1103+AD$1105+AD$1107+AD$1109+AD$1111),3)</f>
        <v>#DIV/0!</v>
      </c>
    </row>
    <row r="1103" spans="2:40" hidden="1" x14ac:dyDescent="0.15">
      <c r="D1103" s="354"/>
      <c r="E1103" s="329"/>
      <c r="F1103" s="329"/>
      <c r="G1103" s="329"/>
      <c r="H1103" s="329"/>
      <c r="I1103" s="356"/>
      <c r="J1103" s="282"/>
      <c r="K1103" s="104" t="e">
        <f>ROUND(K1102/K$1116,3)</f>
        <v>#DIV/0!</v>
      </c>
      <c r="L1103" s="81"/>
      <c r="M1103" s="104">
        <f>ROUND(M1102/M$1116,3)</f>
        <v>0.16700000000000001</v>
      </c>
      <c r="N1103" s="282"/>
      <c r="O1103" s="104" t="e">
        <f>ROUND(O1102/O$1116,3)</f>
        <v>#DIV/0!</v>
      </c>
      <c r="P1103" s="81"/>
      <c r="Q1103" s="104">
        <f>ROUND(Q1102/Q$1116,3)</f>
        <v>0.16700000000000001</v>
      </c>
      <c r="R1103" s="81"/>
      <c r="V1103" s="208" t="s">
        <v>215</v>
      </c>
      <c r="W1103" s="161"/>
      <c r="X1103" s="103">
        <f>Z1103+AB1103+AD1103</f>
        <v>0</v>
      </c>
      <c r="Y1103" s="162"/>
      <c r="Z1103" s="30">
        <v>0</v>
      </c>
      <c r="AA1103" s="202"/>
      <c r="AB1103" s="164">
        <v>0</v>
      </c>
      <c r="AC1103" s="165"/>
      <c r="AD1103" s="166">
        <v>0</v>
      </c>
    </row>
    <row r="1104" spans="2:40" ht="13.5" hidden="1" customHeight="1" x14ac:dyDescent="0.15">
      <c r="D1104" s="335"/>
      <c r="E1104" s="326" t="s">
        <v>216</v>
      </c>
      <c r="F1104" s="326"/>
      <c r="G1104" s="326"/>
      <c r="H1104" s="326"/>
      <c r="I1104" s="355"/>
      <c r="J1104" s="279">
        <v>3</v>
      </c>
      <c r="K1104" s="305">
        <v>50</v>
      </c>
      <c r="L1104" s="163">
        <v>1</v>
      </c>
      <c r="M1104" s="305">
        <v>12</v>
      </c>
      <c r="N1104" s="279">
        <v>3</v>
      </c>
      <c r="O1104" s="305">
        <v>50</v>
      </c>
      <c r="P1104" s="163">
        <v>1</v>
      </c>
      <c r="Q1104" s="305">
        <v>12</v>
      </c>
      <c r="R1104" s="163">
        <v>3</v>
      </c>
      <c r="V1104" s="209" t="s">
        <v>217</v>
      </c>
      <c r="W1104" s="116"/>
      <c r="X1104" s="104" t="e">
        <f>ROUND(X1103/(X$1099+X$1101+X$1103+X$1105+X$1107+X$1109+X$1111),3)</f>
        <v>#DIV/0!</v>
      </c>
      <c r="Y1104" s="170"/>
      <c r="Z1104" s="104" t="e">
        <f>ROUND(Z1103/(Z$1099+Z$1101+Z$1103+Z$1105+Z$1107+Z$1109+Z$1111),3)</f>
        <v>#DIV/0!</v>
      </c>
      <c r="AA1104" s="60"/>
      <c r="AB1104" s="104" t="e">
        <f>ROUND(AB1103/(AB$1099+AB$1101+AB$1103+AB$1105+AB$1107+AB$1109+AB$1111),3)</f>
        <v>#DIV/0!</v>
      </c>
      <c r="AC1104" s="171"/>
      <c r="AD1104" s="172" t="e">
        <f>ROUND(AD1103/(AD$1099+AD$1101+AD$1103+AD$1105+AD$1107+AD$1109+AD$1111),3)</f>
        <v>#DIV/0!</v>
      </c>
    </row>
    <row r="1105" spans="4:30" hidden="1" x14ac:dyDescent="0.15">
      <c r="D1105" s="354"/>
      <c r="E1105" s="329"/>
      <c r="F1105" s="329"/>
      <c r="G1105" s="329"/>
      <c r="H1105" s="329"/>
      <c r="I1105" s="356"/>
      <c r="J1105" s="282"/>
      <c r="K1105" s="104" t="e">
        <f>ROUND(K1104/K$1116,3)</f>
        <v>#DIV/0!</v>
      </c>
      <c r="L1105" s="81"/>
      <c r="M1105" s="104">
        <f>ROUND(M1104/M$1116,3)</f>
        <v>0.182</v>
      </c>
      <c r="N1105" s="282"/>
      <c r="O1105" s="104" t="e">
        <f>ROUND(O1104/O$1116,3)</f>
        <v>#DIV/0!</v>
      </c>
      <c r="P1105" s="81"/>
      <c r="Q1105" s="104">
        <f>ROUND(Q1104/Q$1116,3)</f>
        <v>0.182</v>
      </c>
      <c r="R1105" s="81"/>
      <c r="V1105" s="175" t="s">
        <v>218</v>
      </c>
      <c r="W1105" s="161"/>
      <c r="X1105" s="103">
        <f>Z1105+AB1105+AD1105</f>
        <v>0</v>
      </c>
      <c r="Y1105" s="162"/>
      <c r="Z1105" s="30">
        <v>0</v>
      </c>
      <c r="AA1105" s="202"/>
      <c r="AB1105" s="164">
        <v>0</v>
      </c>
      <c r="AC1105" s="165"/>
      <c r="AD1105" s="166">
        <v>0</v>
      </c>
    </row>
    <row r="1106" spans="4:30" ht="13.5" hidden="1" customHeight="1" x14ac:dyDescent="0.15">
      <c r="D1106" s="335"/>
      <c r="E1106" s="326" t="s">
        <v>219</v>
      </c>
      <c r="F1106" s="326"/>
      <c r="G1106" s="326"/>
      <c r="H1106" s="326"/>
      <c r="I1106" s="355"/>
      <c r="J1106" s="279">
        <v>4</v>
      </c>
      <c r="K1106" s="305">
        <v>30</v>
      </c>
      <c r="L1106" s="163">
        <v>6</v>
      </c>
      <c r="M1106" s="305">
        <v>2</v>
      </c>
      <c r="N1106" s="279">
        <v>4</v>
      </c>
      <c r="O1106" s="305">
        <v>30</v>
      </c>
      <c r="P1106" s="163">
        <v>6</v>
      </c>
      <c r="Q1106" s="305">
        <v>2</v>
      </c>
      <c r="R1106" s="163">
        <v>5</v>
      </c>
      <c r="V1106" s="176" t="s">
        <v>220</v>
      </c>
      <c r="W1106" s="116"/>
      <c r="X1106" s="104" t="e">
        <f>ROUND(X1105/(X$1099+X$1101+X$1103+X$1105+X$1107+X$1109+X$1111),3)</f>
        <v>#DIV/0!</v>
      </c>
      <c r="Y1106" s="170"/>
      <c r="Z1106" s="104" t="e">
        <f>ROUND(Z1105/(Z$1099+Z$1101+Z$1103+Z$1105+Z$1107+Z$1109+Z$1111),3)</f>
        <v>#DIV/0!</v>
      </c>
      <c r="AA1106" s="60"/>
      <c r="AB1106" s="104" t="e">
        <f>ROUND(AB1105/(AB$1099+AB$1101+AB$1103+AB$1105+AB$1107+AB$1109+AB$1111),3)</f>
        <v>#DIV/0!</v>
      </c>
      <c r="AC1106" s="171"/>
      <c r="AD1106" s="172" t="e">
        <f>ROUND(AD1105/(AD$1099+AD$1101+AD$1103+AD$1105+AD$1107+AD$1109+AD$1111),3)</f>
        <v>#DIV/0!</v>
      </c>
    </row>
    <row r="1107" spans="4:30" hidden="1" x14ac:dyDescent="0.15">
      <c r="D1107" s="354"/>
      <c r="E1107" s="329"/>
      <c r="F1107" s="329"/>
      <c r="G1107" s="329"/>
      <c r="H1107" s="329"/>
      <c r="I1107" s="356"/>
      <c r="J1107" s="282"/>
      <c r="K1107" s="104" t="e">
        <f>ROUND(K1106/K$1116,3)</f>
        <v>#DIV/0!</v>
      </c>
      <c r="L1107" s="81"/>
      <c r="M1107" s="104">
        <f>ROUND(M1106/M$1116,3)</f>
        <v>0.03</v>
      </c>
      <c r="N1107" s="282"/>
      <c r="O1107" s="104" t="e">
        <f>ROUND(O1106/O$1116,3)</f>
        <v>#DIV/0!</v>
      </c>
      <c r="P1107" s="81"/>
      <c r="Q1107" s="104">
        <f>ROUND(Q1106/Q$1116,3)</f>
        <v>0.03</v>
      </c>
      <c r="R1107" s="81"/>
      <c r="V1107" s="379" t="s">
        <v>221</v>
      </c>
      <c r="W1107" s="177"/>
      <c r="X1107" s="103">
        <f>Z1107+AB1107+AD1107</f>
        <v>0</v>
      </c>
      <c r="Y1107" s="178"/>
      <c r="Z1107" s="30">
        <v>0</v>
      </c>
      <c r="AA1107" s="202"/>
      <c r="AB1107" s="164">
        <v>0</v>
      </c>
      <c r="AC1107" s="165"/>
      <c r="AD1107" s="166">
        <v>0</v>
      </c>
    </row>
    <row r="1108" spans="4:30" hidden="1" x14ac:dyDescent="0.15">
      <c r="D1108" s="335"/>
      <c r="E1108" s="326" t="s">
        <v>222</v>
      </c>
      <c r="F1108" s="326"/>
      <c r="G1108" s="326"/>
      <c r="H1108" s="326"/>
      <c r="I1108" s="355"/>
      <c r="J1108" s="279">
        <v>5</v>
      </c>
      <c r="K1108" s="305">
        <v>29</v>
      </c>
      <c r="L1108" s="163">
        <v>4</v>
      </c>
      <c r="M1108" s="305">
        <v>5</v>
      </c>
      <c r="N1108" s="279">
        <v>5</v>
      </c>
      <c r="O1108" s="305">
        <v>29</v>
      </c>
      <c r="P1108" s="163">
        <v>4</v>
      </c>
      <c r="Q1108" s="305">
        <v>5</v>
      </c>
      <c r="R1108" s="163">
        <v>6</v>
      </c>
      <c r="V1108" s="380"/>
      <c r="W1108" s="177"/>
      <c r="X1108" s="104" t="e">
        <f>ROUND(X1107/(X$1099+X$1101+X$1103+X$1105+X$1107+X$1109+X$1111),3)</f>
        <v>#DIV/0!</v>
      </c>
      <c r="Y1108" s="170"/>
      <c r="Z1108" s="104" t="e">
        <f>ROUND(Z1107/(Z$1099+Z$1101+Z$1103+Z$1105+Z$1107+Z$1109+Z$1111),3)</f>
        <v>#DIV/0!</v>
      </c>
      <c r="AA1108" s="60"/>
      <c r="AB1108" s="104" t="e">
        <f>ROUND(AB1107/(AB$1099+AB$1101+AB$1103+AB$1105+AB$1107+AB$1109+AB$1111),3)</f>
        <v>#DIV/0!</v>
      </c>
      <c r="AC1108" s="171"/>
      <c r="AD1108" s="172" t="e">
        <f>ROUND(AD1107/(AD$1099+AD$1101+AD$1103+AD$1105+AD$1107+AD$1109+AD$1111),3)</f>
        <v>#DIV/0!</v>
      </c>
    </row>
    <row r="1109" spans="4:30" hidden="1" x14ac:dyDescent="0.15">
      <c r="D1109" s="354"/>
      <c r="E1109" s="329"/>
      <c r="F1109" s="329"/>
      <c r="G1109" s="329"/>
      <c r="H1109" s="329"/>
      <c r="I1109" s="356"/>
      <c r="J1109" s="282"/>
      <c r="K1109" s="104" t="e">
        <f>ROUND(K1108/K$1116,3)</f>
        <v>#DIV/0!</v>
      </c>
      <c r="L1109" s="81"/>
      <c r="M1109" s="104">
        <f>ROUND(M1108/M$1116,3)</f>
        <v>7.5999999999999998E-2</v>
      </c>
      <c r="N1109" s="282"/>
      <c r="O1109" s="104" t="e">
        <f>ROUND(O1108/O$1116,3)</f>
        <v>#DIV/0!</v>
      </c>
      <c r="P1109" s="81"/>
      <c r="Q1109" s="104">
        <f>ROUND(Q1108/Q$1116,3)</f>
        <v>7.5999999999999998E-2</v>
      </c>
      <c r="R1109" s="81"/>
      <c r="V1109" s="379" t="s">
        <v>103</v>
      </c>
      <c r="W1109" s="219"/>
      <c r="X1109" s="103">
        <f>Z1109+AB1109+AD1109</f>
        <v>0</v>
      </c>
      <c r="Y1109" s="182"/>
      <c r="Z1109" s="30">
        <v>0</v>
      </c>
      <c r="AA1109" s="217"/>
      <c r="AB1109" s="164">
        <v>0</v>
      </c>
      <c r="AC1109" s="165"/>
      <c r="AD1109" s="166">
        <v>0</v>
      </c>
    </row>
    <row r="1110" spans="4:30" hidden="1" x14ac:dyDescent="0.15">
      <c r="D1110" s="335"/>
      <c r="E1110" s="326" t="s">
        <v>128</v>
      </c>
      <c r="F1110" s="326"/>
      <c r="G1110" s="326"/>
      <c r="H1110" s="326"/>
      <c r="I1110" s="355"/>
      <c r="J1110" s="279">
        <v>6</v>
      </c>
      <c r="K1110" s="305">
        <v>28</v>
      </c>
      <c r="L1110" s="163">
        <v>5</v>
      </c>
      <c r="M1110" s="305">
        <v>3</v>
      </c>
      <c r="N1110" s="279">
        <v>6</v>
      </c>
      <c r="O1110" s="305">
        <v>28</v>
      </c>
      <c r="P1110" s="163">
        <v>5</v>
      </c>
      <c r="Q1110" s="305">
        <v>3</v>
      </c>
      <c r="R1110" s="163">
        <v>4</v>
      </c>
      <c r="V1110" s="380"/>
      <c r="W1110" s="219"/>
      <c r="X1110" s="104" t="e">
        <f>ROUND(X1109/(X$1099+X$1101+X$1103+X$1105+X$1107+X$1109+X$1111),3)</f>
        <v>#DIV/0!</v>
      </c>
      <c r="Y1110" s="170"/>
      <c r="Z1110" s="104" t="e">
        <f>ROUND(Z1109/(Z$1099+Z$1101+Z$1103+Z$1105+Z$1107+Z$1109+Z$1111),3)</f>
        <v>#DIV/0!</v>
      </c>
      <c r="AA1110" s="60"/>
      <c r="AB1110" s="104" t="e">
        <f>ROUND(AB1109/(AB$1099+AB$1101+AB$1103+AB$1105+AB$1107+AB$1109+AB$1111),3)</f>
        <v>#DIV/0!</v>
      </c>
      <c r="AC1110" s="171"/>
      <c r="AD1110" s="172" t="e">
        <f>ROUND(AD1109/(AD$1099+AD$1101+AD$1103+AD$1105+AD$1107+AD$1109+AD$1111),3)</f>
        <v>#DIV/0!</v>
      </c>
    </row>
    <row r="1111" spans="4:30" hidden="1" x14ac:dyDescent="0.15">
      <c r="D1111" s="354"/>
      <c r="E1111" s="329"/>
      <c r="F1111" s="329"/>
      <c r="G1111" s="329"/>
      <c r="H1111" s="329"/>
      <c r="I1111" s="356"/>
      <c r="J1111" s="282"/>
      <c r="K1111" s="104" t="e">
        <f>ROUND(K1110/K$1116,3)</f>
        <v>#DIV/0!</v>
      </c>
      <c r="L1111" s="81"/>
      <c r="M1111" s="104">
        <f>ROUND(M1110/M$1116,3)</f>
        <v>4.4999999999999998E-2</v>
      </c>
      <c r="N1111" s="282"/>
      <c r="O1111" s="104" t="e">
        <f>ROUND(O1110/O$1116,3)</f>
        <v>#DIV/0!</v>
      </c>
      <c r="P1111" s="81"/>
      <c r="Q1111" s="104">
        <f>ROUND(Q1110/Q$1116,3)</f>
        <v>4.4999999999999998E-2</v>
      </c>
      <c r="R1111" s="81"/>
      <c r="V1111" s="387" t="s">
        <v>86</v>
      </c>
      <c r="W1111" s="181"/>
      <c r="X1111" s="103">
        <f>Z1111+AB1111+AD1111</f>
        <v>0</v>
      </c>
      <c r="Y1111" s="182"/>
      <c r="Z1111" s="30">
        <v>0</v>
      </c>
      <c r="AA1111" s="217"/>
      <c r="AB1111" s="164">
        <v>0</v>
      </c>
      <c r="AC1111" s="165"/>
      <c r="AD1111" s="166">
        <v>0</v>
      </c>
    </row>
    <row r="1112" spans="4:30" ht="14.25" hidden="1" thickBot="1" x14ac:dyDescent="0.2">
      <c r="D1112" s="335"/>
      <c r="E1112" s="326" t="s">
        <v>223</v>
      </c>
      <c r="F1112" s="326"/>
      <c r="G1112" s="326"/>
      <c r="H1112" s="326"/>
      <c r="I1112" s="355"/>
      <c r="J1112" s="279">
        <v>7</v>
      </c>
      <c r="K1112" s="305">
        <v>14</v>
      </c>
      <c r="L1112" s="163">
        <v>8</v>
      </c>
      <c r="M1112" s="305">
        <v>1</v>
      </c>
      <c r="N1112" s="279">
        <v>7</v>
      </c>
      <c r="O1112" s="305">
        <v>14</v>
      </c>
      <c r="P1112" s="163">
        <v>8</v>
      </c>
      <c r="Q1112" s="305">
        <v>1</v>
      </c>
      <c r="R1112" s="163">
        <v>7</v>
      </c>
      <c r="V1112" s="387"/>
      <c r="W1112" s="220"/>
      <c r="X1112" s="221" t="e">
        <f>ROUND(X1111/(X$1099+X$1101+X$1103+X$1105+X$1107+X$1109+X$1111),3)</f>
        <v>#DIV/0!</v>
      </c>
      <c r="Y1112" s="222"/>
      <c r="Z1112" s="221" t="e">
        <f>ROUND(Z1111/(Z$1099+Z$1101+Z$1103+Z$1105+Z$1107+Z$1109+Z$1111),3)</f>
        <v>#DIV/0!</v>
      </c>
      <c r="AA1112" s="127"/>
      <c r="AB1112" s="221" t="e">
        <f>ROUND(AB1111/(AB$1099+AB$1101+AB$1103+AB$1105+AB$1107+AB$1109+AB$1111),3)</f>
        <v>#DIV/0!</v>
      </c>
      <c r="AC1112" s="223"/>
      <c r="AD1112" s="224" t="e">
        <f>ROUND(AD1111/(AD$1099+AD$1101+AD$1103+AD$1105+AD$1107+AD$1109+AD$1111),3)</f>
        <v>#DIV/0!</v>
      </c>
    </row>
    <row r="1113" spans="4:30" hidden="1" x14ac:dyDescent="0.15">
      <c r="D1113" s="354"/>
      <c r="E1113" s="329"/>
      <c r="F1113" s="329"/>
      <c r="G1113" s="329"/>
      <c r="H1113" s="329"/>
      <c r="I1113" s="356"/>
      <c r="J1113" s="282"/>
      <c r="K1113" s="104" t="e">
        <f>ROUND(K1112/K$1116,3)</f>
        <v>#DIV/0!</v>
      </c>
      <c r="L1113" s="81"/>
      <c r="M1113" s="104">
        <f>ROUND(M1112/M$1116,3)</f>
        <v>1.4999999999999999E-2</v>
      </c>
      <c r="N1113" s="282"/>
      <c r="O1113" s="104" t="e">
        <f>ROUND(O1112/O$1116,3)</f>
        <v>#DIV/0!</v>
      </c>
      <c r="P1113" s="81"/>
      <c r="Q1113" s="104">
        <f>ROUND(Q1112/Q$1116,3)</f>
        <v>1.4999999999999999E-2</v>
      </c>
      <c r="R1113" s="81"/>
    </row>
    <row r="1114" spans="4:30" ht="13.5" hidden="1" customHeight="1" x14ac:dyDescent="0.15">
      <c r="D1114" s="335"/>
      <c r="E1114" s="326" t="s">
        <v>224</v>
      </c>
      <c r="F1114" s="326"/>
      <c r="G1114" s="326"/>
      <c r="H1114" s="326"/>
      <c r="I1114" s="355"/>
      <c r="J1114" s="279">
        <v>8</v>
      </c>
      <c r="K1114" s="305">
        <v>11</v>
      </c>
      <c r="L1114" s="163">
        <v>6</v>
      </c>
      <c r="M1114" s="305">
        <v>2</v>
      </c>
      <c r="N1114" s="279">
        <v>8</v>
      </c>
      <c r="O1114" s="305">
        <v>11</v>
      </c>
      <c r="P1114" s="163">
        <v>6</v>
      </c>
      <c r="Q1114" s="305">
        <v>2</v>
      </c>
      <c r="R1114" s="163">
        <v>7</v>
      </c>
    </row>
    <row r="1115" spans="4:30" ht="14.25" hidden="1" thickBot="1" x14ac:dyDescent="0.2">
      <c r="D1115" s="337"/>
      <c r="E1115" s="329"/>
      <c r="F1115" s="329"/>
      <c r="G1115" s="329"/>
      <c r="H1115" s="329"/>
      <c r="I1115" s="356"/>
      <c r="J1115" s="306"/>
      <c r="K1115" s="104" t="e">
        <f>ROUND(K1114/K$1116,3)</f>
        <v>#DIV/0!</v>
      </c>
      <c r="L1115" s="81"/>
      <c r="M1115" s="104">
        <f>ROUND(M1114/M$1116,3)</f>
        <v>0.03</v>
      </c>
      <c r="N1115" s="306"/>
      <c r="O1115" s="104" t="e">
        <f>ROUND(O1114/O$1116,3)</f>
        <v>#DIV/0!</v>
      </c>
      <c r="P1115" s="81"/>
      <c r="Q1115" s="104">
        <f>ROUND(Q1114/Q$1116,3)</f>
        <v>0.03</v>
      </c>
      <c r="R1115" s="81"/>
      <c r="V1115" s="153" t="s">
        <v>225</v>
      </c>
      <c r="W1115" s="2"/>
      <c r="X1115" s="2"/>
      <c r="Y1115" s="2"/>
      <c r="Z1115" s="2"/>
      <c r="AA1115" s="2"/>
      <c r="AB1115" s="11"/>
      <c r="AC1115" s="2"/>
      <c r="AD1115" s="2"/>
    </row>
    <row r="1116" spans="4:30" hidden="1" x14ac:dyDescent="0.15">
      <c r="D1116" s="351" t="s">
        <v>118</v>
      </c>
      <c r="E1116" s="352"/>
      <c r="F1116" s="352"/>
      <c r="G1116" s="352"/>
      <c r="H1116" s="352"/>
      <c r="I1116" s="353"/>
      <c r="J1116" s="290"/>
      <c r="K1116" s="307">
        <f>SUM(M1177:R1177)</f>
        <v>0</v>
      </c>
      <c r="L1116" s="308"/>
      <c r="M1116" s="309">
        <v>66</v>
      </c>
      <c r="N1116" s="290"/>
      <c r="O1116" s="307">
        <f>SUM(Q1177:Y1177)</f>
        <v>0</v>
      </c>
      <c r="P1116" s="308"/>
      <c r="Q1116" s="309">
        <v>66</v>
      </c>
      <c r="R1116" s="308"/>
      <c r="V1116" s="2"/>
      <c r="W1116" s="155"/>
      <c r="X1116" s="372" t="s">
        <v>10</v>
      </c>
      <c r="Y1116" s="372"/>
      <c r="Z1116" s="372"/>
      <c r="AA1116" s="372"/>
      <c r="AB1116" s="372"/>
      <c r="AC1116" s="372"/>
      <c r="AD1116" s="373"/>
    </row>
    <row r="1117" spans="4:30" hidden="1" x14ac:dyDescent="0.15">
      <c r="D1117" s="351" t="s">
        <v>226</v>
      </c>
      <c r="E1117" s="352"/>
      <c r="F1117" s="352"/>
      <c r="G1117" s="352"/>
      <c r="H1117" s="352"/>
      <c r="I1117" s="353"/>
      <c r="J1117" s="310"/>
      <c r="K1117" s="311">
        <f>SUM(K1100,K1102,K1112,K1104,K1110,K1106,K1108,K1114)</f>
        <v>334</v>
      </c>
      <c r="L1117" s="312"/>
      <c r="M1117" s="313">
        <f>SUM(M1100,M1102,M1112,M1104,M1110,M1106,M1108,M1114)</f>
        <v>44</v>
      </c>
      <c r="N1117" s="310"/>
      <c r="O1117" s="311">
        <f>SUM(O1100,O1102,O1112,O1104,O1110,O1106,O1108,O1114)</f>
        <v>334</v>
      </c>
      <c r="P1117" s="312"/>
      <c r="Q1117" s="313">
        <f>SUM(Q1100,Q1102,Q1112,Q1104,Q1110,Q1106,Q1108,Q1114)</f>
        <v>44</v>
      </c>
      <c r="R1117" s="312"/>
      <c r="V1117" s="2"/>
      <c r="W1117" s="116"/>
      <c r="X1117" s="18"/>
      <c r="Y1117" s="374" t="s">
        <v>12</v>
      </c>
      <c r="Z1117" s="374"/>
      <c r="AA1117" s="375" t="s">
        <v>13</v>
      </c>
      <c r="AB1117" s="376"/>
      <c r="AC1117" s="377" t="s">
        <v>14</v>
      </c>
      <c r="AD1117" s="378"/>
    </row>
    <row r="1118" spans="4:30" hidden="1" x14ac:dyDescent="0.15">
      <c r="D1118" s="291"/>
      <c r="E1118" s="291"/>
      <c r="F1118" s="291"/>
      <c r="G1118" s="291"/>
      <c r="H1118" s="291"/>
      <c r="I1118" s="291"/>
      <c r="J1118" s="291"/>
      <c r="K1118" s="272" t="str">
        <f>IF(K1117=[1]★Ｈ２５入力表!CT793,"ok","NG")</f>
        <v>NG</v>
      </c>
      <c r="L1118" s="273"/>
      <c r="M1118" s="272" t="str">
        <f>IF(M1117=[1]★Ｈ２５入力表!CR792,"ok","NG")</f>
        <v>NG</v>
      </c>
      <c r="N1118" s="291"/>
      <c r="O1118" s="272" t="str">
        <f>IF(O1117=[1]★Ｈ２５入力表!CX793,"ok","NG")</f>
        <v>NG</v>
      </c>
      <c r="P1118" s="273"/>
      <c r="Q1118" s="272" t="str">
        <f>IF(Q1117=[1]★Ｈ２５入力表!CV792,"ok","NG")</f>
        <v>NG</v>
      </c>
      <c r="R1118" s="273"/>
      <c r="V1118" s="379" t="s">
        <v>227</v>
      </c>
      <c r="W1118" s="161"/>
      <c r="X1118" s="103">
        <f>Z1118+AB1118+AD1118</f>
        <v>0</v>
      </c>
      <c r="Y1118" s="162"/>
      <c r="Z1118" s="30">
        <v>0</v>
      </c>
      <c r="AA1118" s="202"/>
      <c r="AB1118" s="164">
        <v>0</v>
      </c>
      <c r="AC1118" s="165"/>
      <c r="AD1118" s="166">
        <v>0</v>
      </c>
    </row>
    <row r="1119" spans="4:30" hidden="1" x14ac:dyDescent="0.15">
      <c r="D1119" s="346" t="s">
        <v>200</v>
      </c>
      <c r="E1119" s="394"/>
      <c r="F1119" s="292"/>
      <c r="G1119" s="292"/>
      <c r="H1119" s="292"/>
      <c r="I1119" s="293"/>
      <c r="J1119" s="294"/>
      <c r="K1119" s="295"/>
      <c r="L1119" s="296"/>
      <c r="M1119" s="295"/>
      <c r="N1119" s="294"/>
      <c r="O1119" s="295"/>
      <c r="P1119" s="296"/>
      <c r="Q1119" s="295"/>
      <c r="R1119" s="296"/>
      <c r="V1119" s="380"/>
      <c r="W1119" s="116"/>
      <c r="X1119" s="104" t="e">
        <f>ROUND(X1118/(X$1118+X$1120+X$1122+X$1124+X$1126+X$1128+X$1130+X$1132),3)</f>
        <v>#DIV/0!</v>
      </c>
      <c r="Y1119" s="170"/>
      <c r="Z1119" s="104" t="e">
        <f>ROUND(Z1118/(Z$1118+Z$1120+Z$1122+Z$1124+Z$1126+Z$1128+Z$1130+Z$1132),3)</f>
        <v>#DIV/0!</v>
      </c>
      <c r="AA1119" s="60"/>
      <c r="AB1119" s="104" t="e">
        <f>ROUND(AB1118/(AB$1118+AB$1120+AB$1122+AB$1124+AB$1126+AB$1128+AB$1130+AB$1132),3)</f>
        <v>#DIV/0!</v>
      </c>
      <c r="AC1119" s="171"/>
      <c r="AD1119" s="172" t="e">
        <f>ROUND(AD1118/(AD$1118+AD$1120+AD$1122+AD$1124+AD$1126+AD$1128+AD$1130+AD$1132),3)</f>
        <v>#DIV/0!</v>
      </c>
    </row>
    <row r="1120" spans="4:30" hidden="1" x14ac:dyDescent="0.15">
      <c r="D1120" s="297" t="s">
        <v>201</v>
      </c>
      <c r="E1120" s="298" t="s">
        <v>228</v>
      </c>
      <c r="F1120" s="299"/>
      <c r="G1120" s="299"/>
      <c r="H1120" s="299"/>
      <c r="I1120" s="300"/>
      <c r="J1120" s="294"/>
      <c r="K1120" s="295"/>
      <c r="L1120" s="296"/>
      <c r="M1120" s="295"/>
      <c r="N1120" s="294"/>
      <c r="O1120" s="295"/>
      <c r="P1120" s="296"/>
      <c r="Q1120" s="295"/>
      <c r="R1120" s="296"/>
      <c r="V1120" s="379" t="s">
        <v>229</v>
      </c>
      <c r="W1120" s="161"/>
      <c r="X1120" s="103">
        <f>Z1120+AB1120+AD1120</f>
        <v>0</v>
      </c>
      <c r="Y1120" s="162"/>
      <c r="Z1120" s="30">
        <v>0</v>
      </c>
      <c r="AA1120" s="202"/>
      <c r="AB1120" s="164">
        <v>0</v>
      </c>
      <c r="AC1120" s="165"/>
      <c r="AD1120" s="166">
        <v>0</v>
      </c>
    </row>
    <row r="1121" spans="4:30" hidden="1" x14ac:dyDescent="0.15">
      <c r="D1121" s="297" t="s">
        <v>201</v>
      </c>
      <c r="E1121" s="298" t="s">
        <v>230</v>
      </c>
      <c r="F1121" s="299"/>
      <c r="G1121" s="299"/>
      <c r="H1121" s="299"/>
      <c r="I1121" s="300"/>
      <c r="J1121" s="294"/>
      <c r="K1121" s="295"/>
      <c r="L1121" s="296"/>
      <c r="M1121" s="295"/>
      <c r="N1121" s="294"/>
      <c r="O1121" s="295"/>
      <c r="P1121" s="296"/>
      <c r="Q1121" s="295"/>
      <c r="R1121" s="296"/>
      <c r="V1121" s="380"/>
      <c r="W1121" s="116"/>
      <c r="X1121" s="104" t="e">
        <f>ROUND(X1120/(X$1118+X$1120+X$1122+X$1124+X$1126+X$1128+X$1130+X$1132),3)</f>
        <v>#DIV/0!</v>
      </c>
      <c r="Y1121" s="170"/>
      <c r="Z1121" s="104" t="e">
        <f>ROUND(Z1120/(Z$1118+Z$1120+Z$1122+Z$1124+Z$1126+Z$1128+Z$1130+Z$1132),3)</f>
        <v>#DIV/0!</v>
      </c>
      <c r="AA1121" s="60"/>
      <c r="AB1121" s="104" t="e">
        <f>ROUND(AB1120/(AB$1118+AB$1120+AB$1122+AB$1124+AB$1126+AB$1128+AB$1130+AB$1132),3)</f>
        <v>#DIV/0!</v>
      </c>
      <c r="AC1121" s="171"/>
      <c r="AD1121" s="172" t="e">
        <f>ROUND(AD1120/(AD$1118+AD$1120+AD$1122+AD$1124+AD$1126+AD$1128+AD$1130+AD$1132),3)</f>
        <v>#DIV/0!</v>
      </c>
    </row>
    <row r="1122" spans="4:30" hidden="1" x14ac:dyDescent="0.15">
      <c r="D1122" s="301" t="s">
        <v>201</v>
      </c>
      <c r="E1122" s="302" t="s">
        <v>231</v>
      </c>
      <c r="F1122" s="303"/>
      <c r="G1122" s="303"/>
      <c r="H1122" s="303"/>
      <c r="I1122" s="304"/>
      <c r="J1122" s="294"/>
      <c r="K1122" s="295"/>
      <c r="L1122" s="296"/>
      <c r="M1122" s="295"/>
      <c r="N1122" s="294"/>
      <c r="O1122" s="295"/>
      <c r="P1122" s="296"/>
      <c r="Q1122" s="295"/>
      <c r="R1122" s="296"/>
      <c r="V1122" s="208" t="s">
        <v>232</v>
      </c>
      <c r="W1122" s="161"/>
      <c r="X1122" s="103">
        <f>Z1122+AB1122+AD1122</f>
        <v>0</v>
      </c>
      <c r="Y1122" s="162"/>
      <c r="Z1122" s="30">
        <v>0</v>
      </c>
      <c r="AA1122" s="202"/>
      <c r="AB1122" s="164">
        <v>0</v>
      </c>
      <c r="AC1122" s="165"/>
      <c r="AD1122" s="166">
        <v>0</v>
      </c>
    </row>
    <row r="1123" spans="4:30" hidden="1" x14ac:dyDescent="0.15">
      <c r="V1123" s="209" t="s">
        <v>233</v>
      </c>
      <c r="W1123" s="116"/>
      <c r="X1123" s="104" t="e">
        <f>ROUND(X1122/(X$1118+X$1120+X$1122+X$1124+X$1126+X$1128+X$1130+X$1132),3)</f>
        <v>#DIV/0!</v>
      </c>
      <c r="Y1123" s="170"/>
      <c r="Z1123" s="104" t="e">
        <f>ROUND(Z1122/(Z$1118+Z$1120+Z$1122+Z$1124+Z$1126+Z$1128+Z$1130+Z$1132),3)</f>
        <v>#DIV/0!</v>
      </c>
      <c r="AA1123" s="60"/>
      <c r="AB1123" s="104" t="e">
        <f>ROUND(AB1122/(AB$1118+AB$1120+AB$1122+AB$1124+AB$1126+AB$1128+AB$1130+AB$1132),3)</f>
        <v>#DIV/0!</v>
      </c>
      <c r="AC1123" s="171"/>
      <c r="AD1123" s="172" t="e">
        <f>ROUND(AD1122/(AD$1118+AD$1120+AD$1122+AD$1124+AD$1126+AD$1128+AD$1130+AD$1132),3)</f>
        <v>#DIV/0!</v>
      </c>
    </row>
    <row r="1124" spans="4:30" hidden="1" x14ac:dyDescent="0.15">
      <c r="V1124" s="379" t="s">
        <v>234</v>
      </c>
      <c r="W1124" s="161"/>
      <c r="X1124" s="103">
        <f>Z1124+AB1124+AD1124</f>
        <v>0</v>
      </c>
      <c r="Y1124" s="162"/>
      <c r="Z1124" s="30">
        <v>0</v>
      </c>
      <c r="AA1124" s="202"/>
      <c r="AB1124" s="164">
        <v>0</v>
      </c>
      <c r="AC1124" s="165"/>
      <c r="AD1124" s="166">
        <v>0</v>
      </c>
    </row>
    <row r="1125" spans="4:30" hidden="1" x14ac:dyDescent="0.15">
      <c r="V1125" s="380"/>
      <c r="W1125" s="116"/>
      <c r="X1125" s="104" t="e">
        <f>ROUND(X1124/(X$1118+X$1120+X$1122+X$1124+X$1126+X$1128+X$1130+X$1132),3)</f>
        <v>#DIV/0!</v>
      </c>
      <c r="Y1125" s="170"/>
      <c r="Z1125" s="104" t="e">
        <f>ROUND(Z1124/(Z$1118+Z$1120+Z$1122+Z$1124+Z$1126+Z$1128+Z$1130+Z$1132),3)</f>
        <v>#DIV/0!</v>
      </c>
      <c r="AA1125" s="60"/>
      <c r="AB1125" s="104" t="e">
        <f>ROUND(AB1124/(AB$1118+AB$1120+AB$1122+AB$1124+AB$1126+AB$1128+AB$1130+AB$1132),3)</f>
        <v>#DIV/0!</v>
      </c>
      <c r="AC1125" s="171"/>
      <c r="AD1125" s="172" t="e">
        <f>ROUND(AD1124/(AD$1118+AD$1120+AD$1122+AD$1124+AD$1126+AD$1128+AD$1130+AD$1132),3)</f>
        <v>#DIV/0!</v>
      </c>
    </row>
    <row r="1126" spans="4:30" hidden="1" x14ac:dyDescent="0.15">
      <c r="V1126" s="379" t="s">
        <v>235</v>
      </c>
      <c r="W1126" s="177"/>
      <c r="X1126" s="103">
        <f>Z1126+AB1126+AD1126</f>
        <v>0</v>
      </c>
      <c r="Y1126" s="178"/>
      <c r="Z1126" s="30">
        <v>0</v>
      </c>
      <c r="AA1126" s="202"/>
      <c r="AB1126" s="164">
        <v>0</v>
      </c>
      <c r="AC1126" s="165"/>
      <c r="AD1126" s="166">
        <v>0</v>
      </c>
    </row>
    <row r="1127" spans="4:30" hidden="1" x14ac:dyDescent="0.15">
      <c r="V1127" s="380"/>
      <c r="W1127" s="177"/>
      <c r="X1127" s="104" t="e">
        <f>ROUND(X1126/(X$1118+X$1120+X$1122+X$1124+X$1126+X$1128+X$1130+X$1132),3)</f>
        <v>#DIV/0!</v>
      </c>
      <c r="Y1127" s="170"/>
      <c r="Z1127" s="104" t="e">
        <f>ROUND(Z1126/(Z$1118+Z$1120+Z$1122+Z$1124+Z$1126+Z$1128+Z$1130+Z$1132),3)</f>
        <v>#DIV/0!</v>
      </c>
      <c r="AA1127" s="60"/>
      <c r="AB1127" s="104" t="e">
        <f>ROUND(AB1126/(AB$1118+AB$1120+AB$1122+AB$1124+AB$1126+AB$1128+AB$1130+AB$1132),3)</f>
        <v>#DIV/0!</v>
      </c>
      <c r="AC1127" s="171"/>
      <c r="AD1127" s="172" t="e">
        <f>ROUND(AD1126/(AD$1118+AD$1120+AD$1122+AD$1124+AD$1126+AD$1128+AD$1130+AD$1132),3)</f>
        <v>#DIV/0!</v>
      </c>
    </row>
    <row r="1128" spans="4:30" hidden="1" x14ac:dyDescent="0.15">
      <c r="V1128" s="379" t="s">
        <v>236</v>
      </c>
      <c r="W1128" s="177"/>
      <c r="X1128" s="103">
        <f>Z1128+AB1128+AD1128</f>
        <v>0</v>
      </c>
      <c r="Y1128" s="178"/>
      <c r="Z1128" s="30">
        <v>0</v>
      </c>
      <c r="AA1128" s="202"/>
      <c r="AB1128" s="164">
        <v>0</v>
      </c>
      <c r="AC1128" s="165"/>
      <c r="AD1128" s="166">
        <v>0</v>
      </c>
    </row>
    <row r="1129" spans="4:30" hidden="1" x14ac:dyDescent="0.15">
      <c r="V1129" s="380"/>
      <c r="W1129" s="177"/>
      <c r="X1129" s="104" t="e">
        <f>ROUND(X1128/(X$1118+X$1120+X$1122+X$1124+X$1126+X$1128+X$1130+X$1132),3)</f>
        <v>#DIV/0!</v>
      </c>
      <c r="Y1129" s="170"/>
      <c r="Z1129" s="104" t="e">
        <f>ROUND(Z1128/(Z$1118+Z$1120+Z$1122+Z$1124+Z$1126+Z$1128+Z$1130+Z$1132),3)</f>
        <v>#DIV/0!</v>
      </c>
      <c r="AA1129" s="60"/>
      <c r="AB1129" s="104" t="e">
        <f>ROUND(AB1128/(AB$1118+AB$1120+AB$1122+AB$1124+AB$1126+AB$1128+AB$1130+AB$1132),3)</f>
        <v>#DIV/0!</v>
      </c>
      <c r="AC1129" s="171"/>
      <c r="AD1129" s="172" t="e">
        <f>ROUND(AD1128/(AD$1118+AD$1120+AD$1122+AD$1124+AD$1126+AD$1128+AD$1130+AD$1132),3)</f>
        <v>#DIV/0!</v>
      </c>
    </row>
    <row r="1130" spans="4:30" hidden="1" x14ac:dyDescent="0.15">
      <c r="V1130" s="379" t="s">
        <v>103</v>
      </c>
      <c r="W1130" s="219"/>
      <c r="X1130" s="103">
        <f>Z1130+AB1130+AD1130</f>
        <v>0</v>
      </c>
      <c r="Y1130" s="182"/>
      <c r="Z1130" s="30">
        <v>0</v>
      </c>
      <c r="AA1130" s="217"/>
      <c r="AB1130" s="164">
        <v>0</v>
      </c>
      <c r="AC1130" s="165"/>
      <c r="AD1130" s="166">
        <v>0</v>
      </c>
    </row>
    <row r="1131" spans="4:30" hidden="1" x14ac:dyDescent="0.15">
      <c r="V1131" s="380"/>
      <c r="W1131" s="219"/>
      <c r="X1131" s="104" t="e">
        <f>ROUND(X1130/(X$1118+X$1120+X$1122+X$1124+X$1126+X$1128+X$1130+X$1132),3)</f>
        <v>#DIV/0!</v>
      </c>
      <c r="Y1131" s="170"/>
      <c r="Z1131" s="104" t="e">
        <f>ROUND(Z1130/(Z$1118+Z$1120+Z$1122+Z$1124+Z$1126+Z$1128+Z$1130+Z$1132),3)</f>
        <v>#DIV/0!</v>
      </c>
      <c r="AA1131" s="60"/>
      <c r="AB1131" s="104" t="e">
        <f>ROUND(AB1130/(AB$1118+AB$1120+AB$1122+AB$1124+AB$1126+AB$1128+AB$1130+AB$1132),3)</f>
        <v>#DIV/0!</v>
      </c>
      <c r="AC1131" s="171"/>
      <c r="AD1131" s="172" t="e">
        <f>ROUND(AD1130/(AD$1118+AD$1120+AD$1122+AD$1124+AD$1126+AD$1128+AD$1130+AD$1132),3)</f>
        <v>#DIV/0!</v>
      </c>
    </row>
    <row r="1132" spans="4:30" hidden="1" x14ac:dyDescent="0.15">
      <c r="V1132" s="387" t="s">
        <v>86</v>
      </c>
      <c r="W1132" s="181"/>
      <c r="X1132" s="103">
        <f>Z1132+AB1132+AD1132</f>
        <v>0</v>
      </c>
      <c r="Y1132" s="182"/>
      <c r="Z1132" s="30">
        <v>0</v>
      </c>
      <c r="AA1132" s="217"/>
      <c r="AB1132" s="164">
        <v>0</v>
      </c>
      <c r="AC1132" s="165"/>
      <c r="AD1132" s="166">
        <v>0</v>
      </c>
    </row>
    <row r="1133" spans="4:30" ht="14.25" hidden="1" thickBot="1" x14ac:dyDescent="0.2">
      <c r="V1133" s="387"/>
      <c r="W1133" s="220"/>
      <c r="X1133" s="221" t="e">
        <f>ROUND(X1132/(X$1118+X$1120+X$1122+X$1124+X$1126+X$1128+X$1130+X$1132),3)</f>
        <v>#DIV/0!</v>
      </c>
      <c r="Y1133" s="222"/>
      <c r="Z1133" s="221" t="e">
        <f>ROUND(Z1132/(Z$1118+Z$1120+Z$1122+Z$1124+Z$1126+Z$1128+Z$1130+Z$1132),3)</f>
        <v>#DIV/0!</v>
      </c>
      <c r="AA1133" s="127"/>
      <c r="AB1133" s="221" t="e">
        <f>ROUND(AB1132/(AB$1118+AB$1120+AB$1122+AB$1124+AB$1126+AB$1128+AB$1130+AB$1132),3)</f>
        <v>#DIV/0!</v>
      </c>
      <c r="AC1133" s="223"/>
      <c r="AD1133" s="224" t="e">
        <f>ROUND(AD1132/(AD$1118+AD$1120+AD$1122+AD$1124+AD$1126+AD$1128+AD$1130+AD$1132),3)</f>
        <v>#DIV/0!</v>
      </c>
    </row>
    <row r="1134" spans="4:30" hidden="1" x14ac:dyDescent="0.15"/>
    <row r="1135" spans="4:30" hidden="1" x14ac:dyDescent="0.15"/>
    <row r="1136" spans="4:30" hidden="1" x14ac:dyDescent="0.15"/>
    <row r="1137" spans="22:40" hidden="1" x14ac:dyDescent="0.15"/>
    <row r="1138" spans="22:40" ht="14.25" hidden="1" thickBot="1" x14ac:dyDescent="0.2">
      <c r="V1138" s="153" t="s">
        <v>237</v>
      </c>
      <c r="W1138" s="2"/>
      <c r="X1138" s="2"/>
      <c r="Y1138" s="2"/>
      <c r="Z1138" s="2"/>
      <c r="AA1138" s="2"/>
      <c r="AB1138" s="11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</row>
    <row r="1139" spans="22:40" hidden="1" x14ac:dyDescent="0.15">
      <c r="V1139" s="2"/>
      <c r="W1139" s="155"/>
      <c r="X1139" s="372" t="s">
        <v>10</v>
      </c>
      <c r="Y1139" s="372"/>
      <c r="Z1139" s="372"/>
      <c r="AA1139" s="372"/>
      <c r="AB1139" s="372"/>
      <c r="AC1139" s="372"/>
      <c r="AD1139" s="373"/>
      <c r="AE1139" s="156"/>
      <c r="AF1139" s="339" t="s">
        <v>11</v>
      </c>
      <c r="AG1139" s="339"/>
      <c r="AH1139" s="339"/>
      <c r="AI1139" s="339"/>
      <c r="AJ1139" s="339"/>
      <c r="AK1139" s="339"/>
      <c r="AL1139" s="392"/>
      <c r="AM1139" s="389" t="s">
        <v>88</v>
      </c>
      <c r="AN1139" s="390"/>
    </row>
    <row r="1140" spans="22:40" hidden="1" x14ac:dyDescent="0.15">
      <c r="V1140" s="2"/>
      <c r="W1140" s="116"/>
      <c r="X1140" s="18"/>
      <c r="Y1140" s="374" t="s">
        <v>12</v>
      </c>
      <c r="Z1140" s="374"/>
      <c r="AA1140" s="393" t="s">
        <v>13</v>
      </c>
      <c r="AB1140" s="376"/>
      <c r="AC1140" s="377" t="s">
        <v>14</v>
      </c>
      <c r="AD1140" s="378"/>
      <c r="AE1140" s="86"/>
      <c r="AF1140" s="18"/>
      <c r="AG1140" s="374" t="s">
        <v>12</v>
      </c>
      <c r="AH1140" s="374"/>
      <c r="AI1140" s="393" t="s">
        <v>13</v>
      </c>
      <c r="AJ1140" s="376"/>
      <c r="AK1140" s="377" t="s">
        <v>14</v>
      </c>
      <c r="AL1140" s="388"/>
      <c r="AM1140" s="389" t="s">
        <v>74</v>
      </c>
      <c r="AN1140" s="390"/>
    </row>
    <row r="1141" spans="22:40" hidden="1" x14ac:dyDescent="0.15">
      <c r="V1141" s="391" t="s">
        <v>238</v>
      </c>
      <c r="W1141" s="161"/>
      <c r="X1141" s="103">
        <f>Z1141+AB1141+AD1141</f>
        <v>0</v>
      </c>
      <c r="Y1141" s="162"/>
      <c r="Z1141" s="30">
        <v>0</v>
      </c>
      <c r="AA1141" s="163"/>
      <c r="AB1141" s="164">
        <v>0</v>
      </c>
      <c r="AC1141" s="165"/>
      <c r="AD1141" s="166">
        <v>0</v>
      </c>
      <c r="AE1141" s="156">
        <v>1</v>
      </c>
      <c r="AF1141" s="103">
        <f>AH1141+AJ1141+AL1141</f>
        <v>87</v>
      </c>
      <c r="AG1141" s="162">
        <v>3</v>
      </c>
      <c r="AH1141" s="30">
        <v>8</v>
      </c>
      <c r="AI1141" s="163">
        <v>1</v>
      </c>
      <c r="AJ1141" s="103">
        <v>34</v>
      </c>
      <c r="AK1141" s="168">
        <v>2</v>
      </c>
      <c r="AL1141" s="30">
        <v>45</v>
      </c>
      <c r="AM1141" s="203">
        <v>1</v>
      </c>
      <c r="AN1141" s="260">
        <v>64</v>
      </c>
    </row>
    <row r="1142" spans="22:40" hidden="1" x14ac:dyDescent="0.15">
      <c r="V1142" s="391"/>
      <c r="W1142" s="116"/>
      <c r="X1142" s="104" t="e">
        <f>ROUND(X1141/(X$1141+X$1143+X$1145+X$1147+X$1149+X$1151+X$1153+X$1155+X$1157),3)</f>
        <v>#DIV/0!</v>
      </c>
      <c r="Y1142" s="170"/>
      <c r="Z1142" s="104" t="e">
        <f>ROUND(Z1141/(Z$1141+Z$1143+Z$1145+Z$1147+Z$1149+Z$1151+Z$1153+Z$1155+Z$1157),3)</f>
        <v>#DIV/0!</v>
      </c>
      <c r="AA1142" s="81"/>
      <c r="AB1142" s="104" t="e">
        <f>ROUND(AB1141/(AB$1141+AB$1143+AB$1145+AB$1147+AB$1149+AB$1151+AB$1153+AB$1155+AB$1157),3)</f>
        <v>#DIV/0!</v>
      </c>
      <c r="AC1142" s="171"/>
      <c r="AD1142" s="172" t="e">
        <f>ROUND(AD1141/(AD$1141+AD$1143+AD$1145+AD$1147+AD$1149+AD$1151+AD$1153+AD$1155+AD$1157),3)</f>
        <v>#DIV/0!</v>
      </c>
      <c r="AE1142" s="86"/>
      <c r="AF1142" s="104">
        <f>ROUND(AF1141/(AF$957+AF$959+AF$961+AF$963+AF$967+AF$969),3)</f>
        <v>0.115</v>
      </c>
      <c r="AG1142" s="170"/>
      <c r="AH1142" s="104">
        <f>ROUND(AH1141/(AH$957+AH$959+AH$961+AH$963+AH$967+AH$969),3)</f>
        <v>0.121</v>
      </c>
      <c r="AI1142" s="81"/>
      <c r="AJ1142" s="104">
        <f>ROUND(AJ1141/(AJ$957+AJ$959+AJ$961+AJ$963+AJ$967+AJ$969),3)</f>
        <v>0.129</v>
      </c>
      <c r="AK1142" s="171"/>
      <c r="AL1142" s="104">
        <f>ROUND(AL1141/(AL$957+AL$959+AL$961+AL$963+AL$967+AL$969),3)</f>
        <v>0.105</v>
      </c>
      <c r="AM1142" s="204"/>
      <c r="AN1142" s="104">
        <v>0.14799999999999999</v>
      </c>
    </row>
    <row r="1143" spans="22:40" hidden="1" x14ac:dyDescent="0.15">
      <c r="V1143" s="205" t="s">
        <v>239</v>
      </c>
      <c r="W1143" s="161"/>
      <c r="X1143" s="103">
        <f>Z1143+AB1143+AD1143</f>
        <v>0</v>
      </c>
      <c r="Y1143" s="162"/>
      <c r="Z1143" s="30">
        <v>0</v>
      </c>
      <c r="AA1143" s="163"/>
      <c r="AB1143" s="164">
        <v>0</v>
      </c>
      <c r="AC1143" s="165"/>
      <c r="AD1143" s="166">
        <v>0</v>
      </c>
      <c r="AE1143" s="156">
        <v>2</v>
      </c>
      <c r="AF1143" s="103">
        <f>AH1143+AJ1143+AL1143</f>
        <v>85</v>
      </c>
      <c r="AG1143" s="162">
        <v>2</v>
      </c>
      <c r="AH1143" s="30">
        <v>11</v>
      </c>
      <c r="AI1143" s="163">
        <v>2</v>
      </c>
      <c r="AJ1143" s="103">
        <v>18</v>
      </c>
      <c r="AK1143" s="168">
        <v>1</v>
      </c>
      <c r="AL1143" s="30">
        <v>56</v>
      </c>
      <c r="AM1143" s="203">
        <v>2</v>
      </c>
      <c r="AN1143" s="103">
        <v>47</v>
      </c>
    </row>
    <row r="1144" spans="22:40" hidden="1" x14ac:dyDescent="0.15">
      <c r="V1144" s="206" t="s">
        <v>240</v>
      </c>
      <c r="W1144" s="116"/>
      <c r="X1144" s="104" t="e">
        <f>ROUND(X1143/(X$1141+X$1143+X$1145+X$1147+X$1149+X$1151+X$1153+X$1155+X$1157),3)</f>
        <v>#DIV/0!</v>
      </c>
      <c r="Y1144" s="170"/>
      <c r="Z1144" s="104" t="e">
        <f>ROUND(Z1143/(Z$1141+Z$1143+Z$1145+Z$1147+Z$1149+Z$1151+Z$1153+Z$1155+Z$1157),3)</f>
        <v>#DIV/0!</v>
      </c>
      <c r="AA1144" s="81"/>
      <c r="AB1144" s="104" t="e">
        <f>ROUND(AB1143/(AB$1141+AB$1143+AB$1145+AB$1147+AB$1149+AB$1151+AB$1153+AB$1155+AB$1157),3)</f>
        <v>#DIV/0!</v>
      </c>
      <c r="AC1144" s="171"/>
      <c r="AD1144" s="172" t="e">
        <f>ROUND(AD1143/(AD$1141+AD$1143+AD$1145+AD$1147+AD$1149+AD$1151+AD$1153+AD$1155+AD$1157),3)</f>
        <v>#DIV/0!</v>
      </c>
      <c r="AE1144" s="86"/>
      <c r="AF1144" s="104">
        <f>ROUND(AF1143/(AF$957+AF$959+AF$961+AF$963+AF$967+AF$969),3)</f>
        <v>0.112</v>
      </c>
      <c r="AG1144" s="170"/>
      <c r="AH1144" s="104">
        <f>ROUND(AH1143/(AH$957+AH$959+AH$961+AH$963+AH$967+AH$969),3)</f>
        <v>0.16700000000000001</v>
      </c>
      <c r="AI1144" s="173"/>
      <c r="AJ1144" s="104">
        <f>ROUND(AJ1143/(AJ$957+AJ$959+AJ$961+AJ$963+AJ$967+AJ$969),3)</f>
        <v>6.8000000000000005E-2</v>
      </c>
      <c r="AK1144" s="174"/>
      <c r="AL1144" s="104">
        <f>ROUND(AL1143/(AL$957+AL$961+AL$959+AL$963+AL$967+AL$969),3)</f>
        <v>0.13100000000000001</v>
      </c>
      <c r="AM1144" s="207"/>
      <c r="AN1144" s="104">
        <v>0.109</v>
      </c>
    </row>
    <row r="1145" spans="22:40" hidden="1" x14ac:dyDescent="0.15">
      <c r="V1145" s="379" t="s">
        <v>241</v>
      </c>
      <c r="W1145" s="161"/>
      <c r="X1145" s="103">
        <f>Z1145+AB1145+AD1145</f>
        <v>0</v>
      </c>
      <c r="Y1145" s="162"/>
      <c r="Z1145" s="30">
        <v>0</v>
      </c>
      <c r="AA1145" s="163"/>
      <c r="AB1145" s="164">
        <v>0</v>
      </c>
      <c r="AC1145" s="165"/>
      <c r="AD1145" s="166">
        <v>0</v>
      </c>
      <c r="AE1145" s="156">
        <v>3</v>
      </c>
      <c r="AF1145" s="103">
        <f>AH1145+AJ1145+AL1145</f>
        <v>50</v>
      </c>
      <c r="AG1145" s="162">
        <v>1</v>
      </c>
      <c r="AH1145" s="30">
        <v>12</v>
      </c>
      <c r="AI1145" s="163">
        <v>6</v>
      </c>
      <c r="AJ1145" s="103">
        <v>5</v>
      </c>
      <c r="AK1145" s="168">
        <v>3</v>
      </c>
      <c r="AL1145" s="30">
        <v>33</v>
      </c>
      <c r="AM1145" s="203">
        <v>4</v>
      </c>
      <c r="AN1145" s="103">
        <v>17</v>
      </c>
    </row>
    <row r="1146" spans="22:40" hidden="1" x14ac:dyDescent="0.15">
      <c r="V1146" s="380"/>
      <c r="W1146" s="116"/>
      <c r="X1146" s="104" t="e">
        <f>ROUND(X1145/(X$1141+X$1143+X$1145+X$1147+X$1149+X$1151+X$1153+X$1155+X$1157),3)</f>
        <v>#DIV/0!</v>
      </c>
      <c r="Y1146" s="170"/>
      <c r="Z1146" s="104" t="e">
        <f>ROUND(Z1145/(Z$1141+Z$1143+Z$1145+Z$1147+Z$1149+Z$1151+Z$1153+Z$1155+Z$1157),3)</f>
        <v>#DIV/0!</v>
      </c>
      <c r="AA1146" s="81"/>
      <c r="AB1146" s="104" t="e">
        <f>ROUND(AB1145/(AB$1141+AB$1143+AB$1145+AB$1147+AB$1149+AB$1151+AB$1153+AB$1155+AB$1157),3)</f>
        <v>#DIV/0!</v>
      </c>
      <c r="AC1146" s="171"/>
      <c r="AD1146" s="172" t="e">
        <f>ROUND(AD1145/(AD$1141+AD$1143+AD$1145+AD$1147+AD$1149+AD$1151+AD$1153+AD$1155+AD$1157),3)</f>
        <v>#DIV/0!</v>
      </c>
      <c r="AE1146" s="86"/>
      <c r="AF1146" s="104">
        <f>ROUND(AF1145/(AF$957+AF$959+AF$961+AF$963+AF$967+AF$969),3)</f>
        <v>6.6000000000000003E-2</v>
      </c>
      <c r="AG1146" s="170"/>
      <c r="AH1146" s="104">
        <f>ROUND(AH1145/(AH$957+AH$959+AH$961+AH$963+AH$967+AH$969),3)</f>
        <v>0.182</v>
      </c>
      <c r="AI1146" s="173"/>
      <c r="AJ1146" s="104">
        <f>ROUND(AJ1145/(AJ$957+AJ$959+AJ$961+AJ$963+AJ$967+AJ$969),3)</f>
        <v>1.9E-2</v>
      </c>
      <c r="AK1146" s="174"/>
      <c r="AL1146" s="104">
        <f>ROUND(AL1145/(AL$957+AL$961+AL$959+AL$963+AL$967+AL$969),3)</f>
        <v>7.6999999999999999E-2</v>
      </c>
      <c r="AM1146" s="207"/>
      <c r="AN1146" s="104">
        <v>3.9E-2</v>
      </c>
    </row>
    <row r="1147" spans="22:40" hidden="1" x14ac:dyDescent="0.15">
      <c r="V1147" s="379" t="s">
        <v>242</v>
      </c>
      <c r="W1147" s="161"/>
      <c r="X1147" s="103">
        <f>Z1147+AB1147+AD1147</f>
        <v>0</v>
      </c>
      <c r="Y1147" s="162"/>
      <c r="Z1147" s="30">
        <v>0</v>
      </c>
      <c r="AA1147" s="163"/>
      <c r="AB1147" s="164">
        <v>0</v>
      </c>
      <c r="AC1147" s="165"/>
      <c r="AD1147" s="166">
        <v>0</v>
      </c>
      <c r="AE1147" s="156">
        <v>4</v>
      </c>
      <c r="AF1147" s="103">
        <f>AH1147+AJ1147+AL1147</f>
        <v>30</v>
      </c>
      <c r="AG1147" s="162">
        <v>6</v>
      </c>
      <c r="AH1147" s="30">
        <v>2</v>
      </c>
      <c r="AI1147" s="163">
        <v>3</v>
      </c>
      <c r="AJ1147" s="103">
        <v>10</v>
      </c>
      <c r="AK1147" s="168">
        <v>5</v>
      </c>
      <c r="AL1147" s="30">
        <v>18</v>
      </c>
      <c r="AM1147" s="203">
        <v>6</v>
      </c>
      <c r="AN1147" s="103">
        <v>13</v>
      </c>
    </row>
    <row r="1148" spans="22:40" hidden="1" x14ac:dyDescent="0.15">
      <c r="V1148" s="380"/>
      <c r="W1148" s="116"/>
      <c r="X1148" s="104" t="e">
        <f>ROUND(X1147/(X$1141+X$1143+X$1145+X$1147+X$1149+X$1151+X$1153+X$1155+X$1157),3)</f>
        <v>#DIV/0!</v>
      </c>
      <c r="Y1148" s="170"/>
      <c r="Z1148" s="104" t="e">
        <f>ROUND(Z1147/(Z$1141+Z$1143+Z$1145+Z$1147+Z$1149+Z$1151+Z$1153+Z$1155+Z$1157),3)</f>
        <v>#DIV/0!</v>
      </c>
      <c r="AA1148" s="81"/>
      <c r="AB1148" s="104" t="e">
        <f>ROUND(AB1147/(AB$1141+AB$1143+AB$1145+AB$1147+AB$1149+AB$1151+AB$1153+AB$1155+AB$1157),3)</f>
        <v>#DIV/0!</v>
      </c>
      <c r="AC1148" s="171"/>
      <c r="AD1148" s="172" t="e">
        <f>ROUND(AD1147/(AD$1141+AD$1143+AD$1145+AD$1147+AD$1149+AD$1151+AD$1153+AD$1155+AD$1157),3)</f>
        <v>#DIV/0!</v>
      </c>
      <c r="AE1148" s="86"/>
      <c r="AF1148" s="104">
        <f>ROUND(AF1147/(AF$957+AF$959+AF$961+AF$963+AF$967+AF$969),3)</f>
        <v>0.04</v>
      </c>
      <c r="AG1148" s="171"/>
      <c r="AH1148" s="104">
        <f>ROUND(AH1147/(AH$957+AH$959+AH$961+AH$963+AH$967+AH$969),3)</f>
        <v>0.03</v>
      </c>
      <c r="AI1148" s="173"/>
      <c r="AJ1148" s="104">
        <f>ROUND(AJ1147/(AJ$957+AJ$959+AJ$961+AJ$963+AJ$967+AJ$969),3)</f>
        <v>3.7999999999999999E-2</v>
      </c>
      <c r="AK1148" s="174"/>
      <c r="AL1148" s="104">
        <f>ROUND(AL1147/(AL$957+AL$961+AL$959+AL$963+AL$967+AL$969),3)</f>
        <v>4.2000000000000003E-2</v>
      </c>
      <c r="AM1148" s="210"/>
      <c r="AN1148" s="104">
        <v>0.03</v>
      </c>
    </row>
    <row r="1149" spans="22:40" hidden="1" x14ac:dyDescent="0.15">
      <c r="V1149" s="205" t="s">
        <v>243</v>
      </c>
      <c r="W1149" s="161"/>
      <c r="X1149" s="103">
        <f>Z1149+AB1149+AD1149</f>
        <v>0</v>
      </c>
      <c r="Y1149" s="185"/>
      <c r="Z1149" s="30">
        <v>0</v>
      </c>
      <c r="AA1149" s="163"/>
      <c r="AB1149" s="164">
        <v>0</v>
      </c>
      <c r="AC1149" s="165"/>
      <c r="AD1149" s="166">
        <v>0</v>
      </c>
      <c r="AE1149" s="156">
        <v>5</v>
      </c>
      <c r="AF1149" s="103">
        <f>AH1149+AJ1149+AL1149</f>
        <v>29</v>
      </c>
      <c r="AG1149" s="162">
        <v>4</v>
      </c>
      <c r="AH1149" s="30">
        <v>5</v>
      </c>
      <c r="AI1149" s="163">
        <v>3</v>
      </c>
      <c r="AJ1149" s="103">
        <v>10</v>
      </c>
      <c r="AK1149" s="168">
        <v>6</v>
      </c>
      <c r="AL1149" s="30">
        <v>14</v>
      </c>
      <c r="AM1149" s="203">
        <v>7</v>
      </c>
      <c r="AN1149" s="103">
        <v>12</v>
      </c>
    </row>
    <row r="1150" spans="22:40" hidden="1" x14ac:dyDescent="0.15">
      <c r="V1150" s="206" t="s">
        <v>244</v>
      </c>
      <c r="W1150" s="116"/>
      <c r="X1150" s="104" t="e">
        <f>ROUND(X1149/(X$1141+X$1143+X$1145+X$1147+X$1149+X$1151+X$1153+X$1155+X$1157),3)</f>
        <v>#DIV/0!</v>
      </c>
      <c r="Y1150" s="170"/>
      <c r="Z1150" s="104" t="e">
        <f>ROUND(Z1149/(Z$1141+Z$1143+Z$1145+Z$1147+Z$1149+Z$1151+Z$1153+Z$1155+Z$1157),3)</f>
        <v>#DIV/0!</v>
      </c>
      <c r="AA1150" s="81"/>
      <c r="AB1150" s="104" t="e">
        <f>ROUND(AB1149/(AB$1141+AB$1143+AB$1145+AB$1147+AB$1149+AB$1151+AB$1153+AB$1155+AB$1157),3)</f>
        <v>#DIV/0!</v>
      </c>
      <c r="AC1150" s="171"/>
      <c r="AD1150" s="172" t="e">
        <f>ROUND(AD1149/(AD$1141+AD$1143+AD$1145+AD$1147+AD$1149+AD$1151+AD$1153+AD$1155+AD$1157),3)</f>
        <v>#DIV/0!</v>
      </c>
      <c r="AE1150" s="86"/>
      <c r="AF1150" s="104">
        <f>ROUND(AF1149/(AF$957+AF$959+AF$961+AF$963+AF$967+AF$969),3)</f>
        <v>3.7999999999999999E-2</v>
      </c>
      <c r="AG1150" s="171"/>
      <c r="AH1150" s="104">
        <f>ROUND(AH1149/(AH$957+AH$959+AH$961+AH$963+AH$967+AH$969),3)</f>
        <v>7.5999999999999998E-2</v>
      </c>
      <c r="AI1150" s="173"/>
      <c r="AJ1150" s="104">
        <f>ROUND(AJ1149/(AJ$957+AJ$959+AJ$961+AJ$963+AJ$967+AJ$969),3)</f>
        <v>3.7999999999999999E-2</v>
      </c>
      <c r="AK1150" s="174"/>
      <c r="AL1150" s="104">
        <f>ROUND(AL1149/(AL$957+AL$961+AL$959+AL$963+AL$967+AL$969),3)</f>
        <v>3.3000000000000002E-2</v>
      </c>
      <c r="AM1150" s="210"/>
      <c r="AN1150" s="104">
        <v>2.8000000000000001E-2</v>
      </c>
    </row>
    <row r="1151" spans="22:40" hidden="1" x14ac:dyDescent="0.15">
      <c r="V1151" s="379" t="s">
        <v>245</v>
      </c>
      <c r="W1151" s="161"/>
      <c r="X1151" s="103">
        <f>Z1151+AB1151+AD1151</f>
        <v>0</v>
      </c>
      <c r="Y1151" s="185"/>
      <c r="Z1151" s="30">
        <v>0</v>
      </c>
      <c r="AA1151" s="163"/>
      <c r="AB1151" s="164">
        <v>0</v>
      </c>
      <c r="AC1151" s="165"/>
      <c r="AD1151" s="166">
        <v>0</v>
      </c>
      <c r="AE1151" s="156">
        <v>6</v>
      </c>
      <c r="AF1151" s="103">
        <f>AH1151+AJ1151+AL1151</f>
        <v>28</v>
      </c>
      <c r="AG1151" s="162">
        <v>5</v>
      </c>
      <c r="AH1151" s="30">
        <v>3</v>
      </c>
      <c r="AI1151" s="163">
        <v>5</v>
      </c>
      <c r="AJ1151" s="103">
        <v>6</v>
      </c>
      <c r="AK1151" s="168">
        <v>4</v>
      </c>
      <c r="AL1151" s="30">
        <v>19</v>
      </c>
      <c r="AM1151" s="203">
        <v>5</v>
      </c>
      <c r="AN1151" s="103">
        <v>16</v>
      </c>
    </row>
    <row r="1152" spans="22:40" hidden="1" x14ac:dyDescent="0.15">
      <c r="V1152" s="380"/>
      <c r="W1152" s="116"/>
      <c r="X1152" s="104" t="e">
        <f>ROUND(X1151/(X$1141+X$1143+X$1145+X$1147+X$1149+X$1151+X$1153+X$1155+X$1157),3)</f>
        <v>#DIV/0!</v>
      </c>
      <c r="Y1152" s="170"/>
      <c r="Z1152" s="104" t="e">
        <f>ROUND(Z1151/(Z$1141+Z$1143+Z$1145+Z$1147+Z$1149+Z$1151+Z$1153+Z$1155+Z$1157),3)</f>
        <v>#DIV/0!</v>
      </c>
      <c r="AA1152" s="81"/>
      <c r="AB1152" s="104" t="e">
        <f>ROUND(AB1151/(AB$1141+AB$1143+AB$1145+AB$1147+AB$1149+AB$1151+AB$1153+AB$1155+AB$1157),3)</f>
        <v>#DIV/0!</v>
      </c>
      <c r="AC1152" s="171"/>
      <c r="AD1152" s="172" t="e">
        <f>ROUND(AD1151/(AD$1141+AD$1143+AD$1145+AD$1147+AD$1149+AD$1151+AD$1153+AD$1155+AD$1157),3)</f>
        <v>#DIV/0!</v>
      </c>
      <c r="AE1152" s="86"/>
      <c r="AF1152" s="104">
        <f>ROUND(AF1151/(AF$957+AF$959+AF$961+AF$963+AF$967+AF$969),3)</f>
        <v>3.6999999999999998E-2</v>
      </c>
      <c r="AG1152" s="171"/>
      <c r="AH1152" s="104">
        <f>ROUND(AH1151/(AH$957+AH$959+AH$961+AH$963+AH$967+AH$969),3)</f>
        <v>4.4999999999999998E-2</v>
      </c>
      <c r="AI1152" s="173"/>
      <c r="AJ1152" s="104">
        <f>ROUND(AJ1151/(AJ$957+AJ$959+AJ$961+AJ$963+AJ$967+AJ$969),3)</f>
        <v>2.3E-2</v>
      </c>
      <c r="AK1152" s="174"/>
      <c r="AL1152" s="104">
        <f>ROUND(AL1151/(AL$957+AL$961+AL$959+AL$963+AL$967+AL$969),3)</f>
        <v>4.3999999999999997E-2</v>
      </c>
      <c r="AM1152" s="210"/>
      <c r="AN1152" s="104">
        <v>3.6999999999999998E-2</v>
      </c>
    </row>
    <row r="1153" spans="22:40" hidden="1" x14ac:dyDescent="0.15">
      <c r="V1153" s="205" t="s">
        <v>246</v>
      </c>
      <c r="W1153" s="161"/>
      <c r="X1153" s="103">
        <f>Z1153+AB1153+AD1153</f>
        <v>0</v>
      </c>
      <c r="Y1153" s="276"/>
      <c r="Z1153" s="30">
        <v>0</v>
      </c>
      <c r="AA1153" s="183"/>
      <c r="AB1153" s="164">
        <v>0</v>
      </c>
      <c r="AC1153" s="185"/>
      <c r="AD1153" s="166">
        <v>0</v>
      </c>
      <c r="AE1153" s="156">
        <v>7</v>
      </c>
      <c r="AF1153" s="103">
        <f>AH1153+AJ1153+AL1153</f>
        <v>14</v>
      </c>
      <c r="AG1153" s="162">
        <v>8</v>
      </c>
      <c r="AH1153" s="30">
        <v>1</v>
      </c>
      <c r="AI1153" s="163">
        <v>7</v>
      </c>
      <c r="AJ1153" s="103">
        <v>4</v>
      </c>
      <c r="AK1153" s="168">
        <v>7</v>
      </c>
      <c r="AL1153" s="30">
        <v>9</v>
      </c>
      <c r="AM1153" s="277">
        <v>3</v>
      </c>
      <c r="AN1153" s="30">
        <v>19</v>
      </c>
    </row>
    <row r="1154" spans="22:40" hidden="1" x14ac:dyDescent="0.15">
      <c r="V1154" s="206" t="s">
        <v>247</v>
      </c>
      <c r="W1154" s="116"/>
      <c r="X1154" s="104" t="e">
        <f>ROUND(X1153/(X$1141+X$1143+X$1145+X$1147+X$1149+X$1151+X$1153+X$1155+X$1157),3)</f>
        <v>#DIV/0!</v>
      </c>
      <c r="Y1154" s="170"/>
      <c r="Z1154" s="104" t="e">
        <f>ROUND(Z1153/(Z$1141+Z$1143+Z$1145+Z$1147+Z$1149+Z$1151+Z$1153+Z$1155+Z$1157),3)</f>
        <v>#DIV/0!</v>
      </c>
      <c r="AA1154" s="81"/>
      <c r="AB1154" s="104" t="e">
        <f>ROUND(AB1153/(AB$1141+AB$1143+AB$1145+AB$1147+AB$1149+AB$1151+AB$1153+AB$1155+AB$1157),3)</f>
        <v>#DIV/0!</v>
      </c>
      <c r="AC1154" s="171"/>
      <c r="AD1154" s="172" t="e">
        <f>ROUND(AD1153/(AD$1141+AD$1143+AD$1145+AD$1147+AD$1149+AD$1151+AD$1153+AD$1155+AD$1157),3)</f>
        <v>#DIV/0!</v>
      </c>
      <c r="AE1154" s="86"/>
      <c r="AF1154" s="104">
        <f>ROUND(AF1153/(AF$957+AF$959+AF$961+AF$963+AF$967+AF$969),3)</f>
        <v>1.7999999999999999E-2</v>
      </c>
      <c r="AG1154" s="171"/>
      <c r="AH1154" s="104">
        <f>ROUND(AH1153/(AH$957+AH$959+AH$961+AH$963+AH$967+AH$969),3)</f>
        <v>1.4999999999999999E-2</v>
      </c>
      <c r="AI1154" s="173"/>
      <c r="AJ1154" s="104">
        <f>ROUND(AJ1153/(AJ$957+AJ$959+AJ$961+AJ$963+AJ$967+AJ$969),3)</f>
        <v>1.4999999999999999E-2</v>
      </c>
      <c r="AK1154" s="174"/>
      <c r="AL1154" s="104">
        <f>ROUND(AL1153/(AL$957+AL$961+AL$959+AL$963+AL$967+AL$969),3)</f>
        <v>2.1000000000000001E-2</v>
      </c>
      <c r="AM1154" s="278"/>
      <c r="AN1154" s="104">
        <v>4.3999999999999997E-2</v>
      </c>
    </row>
    <row r="1155" spans="22:40" hidden="1" x14ac:dyDescent="0.15">
      <c r="V1155" s="387" t="s">
        <v>85</v>
      </c>
      <c r="W1155" s="181"/>
      <c r="X1155" s="103">
        <f>Z1155+AB1155+AD1155</f>
        <v>0</v>
      </c>
      <c r="Y1155" s="182"/>
      <c r="Z1155" s="30">
        <v>0</v>
      </c>
      <c r="AA1155" s="183"/>
      <c r="AB1155" s="164">
        <v>0</v>
      </c>
      <c r="AC1155" s="165"/>
      <c r="AD1155" s="166">
        <v>0</v>
      </c>
      <c r="AE1155" s="96"/>
      <c r="AF1155" s="381" t="s">
        <v>7</v>
      </c>
      <c r="AG1155" s="274"/>
      <c r="AH1155" s="381" t="s">
        <v>7</v>
      </c>
      <c r="AI1155" s="275"/>
      <c r="AJ1155" s="381" t="s">
        <v>7</v>
      </c>
      <c r="AK1155" s="178"/>
      <c r="AL1155" s="383" t="s">
        <v>7</v>
      </c>
      <c r="AM1155" s="277"/>
      <c r="AN1155" s="385" t="s">
        <v>7</v>
      </c>
    </row>
    <row r="1156" spans="22:40" hidden="1" x14ac:dyDescent="0.15">
      <c r="V1156" s="387"/>
      <c r="W1156" s="186"/>
      <c r="X1156" s="104" t="e">
        <f>ROUND(X1155/(X$1141+X$1143+X$1145+X$1147+X$1149+X$1151+X$1153+X$1155+X$1157),3)</f>
        <v>#DIV/0!</v>
      </c>
      <c r="Y1156" s="170"/>
      <c r="Z1156" s="104" t="e">
        <f>ROUND(Z1155/(Z$1141+Z$1143+Z$1145+Z$1147+Z$1149+Z$1151+Z$1153+Z$1155+Z$1157),3)</f>
        <v>#DIV/0!</v>
      </c>
      <c r="AA1156" s="81"/>
      <c r="AB1156" s="104" t="e">
        <f>ROUND(AB1155/(AB$1141+AB$1143+AB$1145+AB$1147+AB$1149+AB$1151+AB$1153+AB$1155+AB$1157),3)</f>
        <v>#DIV/0!</v>
      </c>
      <c r="AC1156" s="171"/>
      <c r="AD1156" s="172" t="e">
        <f>ROUND(AD1155/(AD$1141+AD$1143+AD$1145+AD$1147+AD$1149+AD$1151+AD$1153+AD$1155+AD$1157),3)</f>
        <v>#DIV/0!</v>
      </c>
      <c r="AE1156" s="286"/>
      <c r="AF1156" s="382"/>
      <c r="AG1156" s="170"/>
      <c r="AH1156" s="382"/>
      <c r="AI1156" s="171"/>
      <c r="AJ1156" s="382"/>
      <c r="AK1156" s="171"/>
      <c r="AL1156" s="384"/>
      <c r="AM1156" s="278"/>
      <c r="AN1156" s="386"/>
    </row>
    <row r="1157" spans="22:40" hidden="1" x14ac:dyDescent="0.15">
      <c r="V1157" s="387" t="s">
        <v>86</v>
      </c>
      <c r="W1157" s="181"/>
      <c r="X1157" s="103">
        <f>Z1157+AB1157+AD1157</f>
        <v>0</v>
      </c>
      <c r="Y1157" s="182"/>
      <c r="Z1157" s="30">
        <v>0</v>
      </c>
      <c r="AA1157" s="183"/>
      <c r="AB1157" s="164">
        <v>0</v>
      </c>
      <c r="AC1157" s="165"/>
      <c r="AD1157" s="166">
        <v>0</v>
      </c>
      <c r="AE1157" s="96"/>
      <c r="AF1157" s="381" t="s">
        <v>7</v>
      </c>
      <c r="AG1157" s="274"/>
      <c r="AH1157" s="381" t="s">
        <v>7</v>
      </c>
      <c r="AI1157" s="275"/>
      <c r="AJ1157" s="381" t="s">
        <v>7</v>
      </c>
      <c r="AK1157" s="178"/>
      <c r="AL1157" s="383" t="s">
        <v>7</v>
      </c>
      <c r="AM1157" s="277"/>
      <c r="AN1157" s="385" t="s">
        <v>7</v>
      </c>
    </row>
    <row r="1158" spans="22:40" ht="14.25" hidden="1" thickBot="1" x14ac:dyDescent="0.2">
      <c r="V1158" s="387"/>
      <c r="W1158" s="220"/>
      <c r="X1158" s="221" t="e">
        <f>ROUND(X1157/(X$1141+X$1143+X$1145+X$1147+X$1149+X$1151+X$1153+X$1155+X$1157),3)</f>
        <v>#DIV/0!</v>
      </c>
      <c r="Y1158" s="222"/>
      <c r="Z1158" s="221" t="e">
        <f>ROUND(Z1157/(Z$1141+Z$1143+Z$1145+Z$1147+Z$1149+Z$1151+Z$1153+Z$1155+Z$1157),3)</f>
        <v>#DIV/0!</v>
      </c>
      <c r="AA1158" s="287"/>
      <c r="AB1158" s="221" t="e">
        <f>ROUND(AB1157/(AB$1141+AB$1143+AB$1145+AB$1147+AB$1149+AB$1151+AB$1153+AB$1155+AB$1157),3)</f>
        <v>#DIV/0!</v>
      </c>
      <c r="AC1158" s="223"/>
      <c r="AD1158" s="224" t="e">
        <f>ROUND(AD1157/(AD$1141+AD$1143+AD$1145+AD$1147+AD$1149+AD$1151+AD$1153+AD$1155+AD$1157),3)</f>
        <v>#DIV/0!</v>
      </c>
      <c r="AE1158" s="286"/>
      <c r="AF1158" s="382"/>
      <c r="AG1158" s="170"/>
      <c r="AH1158" s="382"/>
      <c r="AI1158" s="171"/>
      <c r="AJ1158" s="382"/>
      <c r="AK1158" s="171"/>
      <c r="AL1158" s="384"/>
      <c r="AM1158" s="278"/>
      <c r="AN1158" s="386"/>
    </row>
    <row r="1159" spans="22:40" hidden="1" x14ac:dyDescent="0.15"/>
  </sheetData>
  <mergeCells count="889">
    <mergeCell ref="A1:R1"/>
    <mergeCell ref="C10:L10"/>
    <mergeCell ref="C11:L11"/>
    <mergeCell ref="C12:L12"/>
    <mergeCell ref="D23:E24"/>
    <mergeCell ref="F23:I23"/>
    <mergeCell ref="J23:M23"/>
    <mergeCell ref="N23:Q23"/>
    <mergeCell ref="J41:M41"/>
    <mergeCell ref="N41:Q41"/>
    <mergeCell ref="D43:E44"/>
    <mergeCell ref="D45:E46"/>
    <mergeCell ref="D47:E48"/>
    <mergeCell ref="D49:E50"/>
    <mergeCell ref="D25:E25"/>
    <mergeCell ref="D26:E26"/>
    <mergeCell ref="D27:D32"/>
    <mergeCell ref="D33:E33"/>
    <mergeCell ref="A38:F38"/>
    <mergeCell ref="D41:E42"/>
    <mergeCell ref="F41:I41"/>
    <mergeCell ref="D51:E52"/>
    <mergeCell ref="D53:E54"/>
    <mergeCell ref="D55:E56"/>
    <mergeCell ref="D60:E61"/>
    <mergeCell ref="F60:I60"/>
    <mergeCell ref="J60:M60"/>
    <mergeCell ref="F53:F54"/>
    <mergeCell ref="G53:G54"/>
    <mergeCell ref="H53:H54"/>
    <mergeCell ref="I53:I54"/>
    <mergeCell ref="D75:E76"/>
    <mergeCell ref="E77:E78"/>
    <mergeCell ref="E79:E80"/>
    <mergeCell ref="E81:E82"/>
    <mergeCell ref="E83:E84"/>
    <mergeCell ref="D85:E86"/>
    <mergeCell ref="N60:Q60"/>
    <mergeCell ref="D62:E63"/>
    <mergeCell ref="D64:E65"/>
    <mergeCell ref="D66:E67"/>
    <mergeCell ref="D68:E69"/>
    <mergeCell ref="D73:E74"/>
    <mergeCell ref="F73:I73"/>
    <mergeCell ref="J73:M73"/>
    <mergeCell ref="N73:Q73"/>
    <mergeCell ref="F66:F67"/>
    <mergeCell ref="G66:G67"/>
    <mergeCell ref="H66:H67"/>
    <mergeCell ref="I66:I67"/>
    <mergeCell ref="F83:F84"/>
    <mergeCell ref="G83:G84"/>
    <mergeCell ref="H83:H84"/>
    <mergeCell ref="I83:I84"/>
    <mergeCell ref="D87:E88"/>
    <mergeCell ref="D89:E90"/>
    <mergeCell ref="D94:E95"/>
    <mergeCell ref="F94:I94"/>
    <mergeCell ref="J94:M94"/>
    <mergeCell ref="N94:Q94"/>
    <mergeCell ref="F87:F88"/>
    <mergeCell ref="G87:G88"/>
    <mergeCell ref="H87:H88"/>
    <mergeCell ref="I87:I88"/>
    <mergeCell ref="J115:M115"/>
    <mergeCell ref="N115:Q115"/>
    <mergeCell ref="D117:E118"/>
    <mergeCell ref="D96:E97"/>
    <mergeCell ref="E98:E99"/>
    <mergeCell ref="E100:E101"/>
    <mergeCell ref="E102:E103"/>
    <mergeCell ref="E104:E105"/>
    <mergeCell ref="D106:E107"/>
    <mergeCell ref="F104:F105"/>
    <mergeCell ref="G104:G105"/>
    <mergeCell ref="H104:H105"/>
    <mergeCell ref="I104:I105"/>
    <mergeCell ref="D119:E120"/>
    <mergeCell ref="D121:E122"/>
    <mergeCell ref="D123:E124"/>
    <mergeCell ref="D125:E126"/>
    <mergeCell ref="D127:E128"/>
    <mergeCell ref="D129:E130"/>
    <mergeCell ref="D108:E109"/>
    <mergeCell ref="D110:E111"/>
    <mergeCell ref="F115:I115"/>
    <mergeCell ref="F108:F109"/>
    <mergeCell ref="G108:G109"/>
    <mergeCell ref="H108:H109"/>
    <mergeCell ref="I108:I109"/>
    <mergeCell ref="D131:E132"/>
    <mergeCell ref="D133:E134"/>
    <mergeCell ref="D135:E136"/>
    <mergeCell ref="D137:E138"/>
    <mergeCell ref="F142:I142"/>
    <mergeCell ref="J142:M142"/>
    <mergeCell ref="F135:F136"/>
    <mergeCell ref="G135:G136"/>
    <mergeCell ref="H135:H136"/>
    <mergeCell ref="I135:I136"/>
    <mergeCell ref="D154:E155"/>
    <mergeCell ref="D156:E157"/>
    <mergeCell ref="D158:E159"/>
    <mergeCell ref="D160:E161"/>
    <mergeCell ref="D162:E163"/>
    <mergeCell ref="D164:E165"/>
    <mergeCell ref="N142:Q142"/>
    <mergeCell ref="D144:E145"/>
    <mergeCell ref="D146:E147"/>
    <mergeCell ref="D148:E149"/>
    <mergeCell ref="D150:E151"/>
    <mergeCell ref="D152:E153"/>
    <mergeCell ref="D177:E178"/>
    <mergeCell ref="D179:E180"/>
    <mergeCell ref="D181:E182"/>
    <mergeCell ref="D183:E184"/>
    <mergeCell ref="D185:E186"/>
    <mergeCell ref="F190:I190"/>
    <mergeCell ref="F169:I169"/>
    <mergeCell ref="J169:M169"/>
    <mergeCell ref="N169:Q169"/>
    <mergeCell ref="D171:E172"/>
    <mergeCell ref="D173:E174"/>
    <mergeCell ref="D175:E176"/>
    <mergeCell ref="D192:E193"/>
    <mergeCell ref="D194:E195"/>
    <mergeCell ref="D196:E197"/>
    <mergeCell ref="D198:E199"/>
    <mergeCell ref="F203:I203"/>
    <mergeCell ref="K209:K210"/>
    <mergeCell ref="L209:L210"/>
    <mergeCell ref="M209:M210"/>
    <mergeCell ref="D211:E212"/>
    <mergeCell ref="J203:M203"/>
    <mergeCell ref="N203:Q203"/>
    <mergeCell ref="D205:E206"/>
    <mergeCell ref="D207:E208"/>
    <mergeCell ref="D209:E210"/>
    <mergeCell ref="F209:F210"/>
    <mergeCell ref="G209:G210"/>
    <mergeCell ref="H209:H210"/>
    <mergeCell ref="I209:I210"/>
    <mergeCell ref="J209:J210"/>
    <mergeCell ref="F222:I222"/>
    <mergeCell ref="D224:E225"/>
    <mergeCell ref="D226:E227"/>
    <mergeCell ref="F215:F216"/>
    <mergeCell ref="G215:G216"/>
    <mergeCell ref="H215:H216"/>
    <mergeCell ref="I215:I216"/>
    <mergeCell ref="P211:P212"/>
    <mergeCell ref="Q211:Q212"/>
    <mergeCell ref="D213:E214"/>
    <mergeCell ref="N213:N214"/>
    <mergeCell ref="O213:O214"/>
    <mergeCell ref="P213:P214"/>
    <mergeCell ref="Q213:Q214"/>
    <mergeCell ref="N211:N212"/>
    <mergeCell ref="O211:O212"/>
    <mergeCell ref="D228:E229"/>
    <mergeCell ref="D230:E231"/>
    <mergeCell ref="D232:E233"/>
    <mergeCell ref="D234:E235"/>
    <mergeCell ref="D239:E240"/>
    <mergeCell ref="D215:E216"/>
    <mergeCell ref="D217:E218"/>
    <mergeCell ref="D222:E223"/>
    <mergeCell ref="D247:E248"/>
    <mergeCell ref="D252:E253"/>
    <mergeCell ref="F252:I252"/>
    <mergeCell ref="D254:E255"/>
    <mergeCell ref="D256:E257"/>
    <mergeCell ref="F239:I239"/>
    <mergeCell ref="J239:M239"/>
    <mergeCell ref="N239:Q239"/>
    <mergeCell ref="D241:E242"/>
    <mergeCell ref="D243:E244"/>
    <mergeCell ref="D245:E246"/>
    <mergeCell ref="D268:F269"/>
    <mergeCell ref="O268:O269"/>
    <mergeCell ref="P268:P269"/>
    <mergeCell ref="Q268:Q269"/>
    <mergeCell ref="R268:R269"/>
    <mergeCell ref="D270:F271"/>
    <mergeCell ref="D258:E259"/>
    <mergeCell ref="A261:H261"/>
    <mergeCell ref="G264:J264"/>
    <mergeCell ref="K264:N264"/>
    <mergeCell ref="O264:R264"/>
    <mergeCell ref="D266:F267"/>
    <mergeCell ref="D307:E308"/>
    <mergeCell ref="D309:E310"/>
    <mergeCell ref="D311:E312"/>
    <mergeCell ref="D313:E314"/>
    <mergeCell ref="D320:E321"/>
    <mergeCell ref="D272:F273"/>
    <mergeCell ref="D274:F275"/>
    <mergeCell ref="D276:F277"/>
    <mergeCell ref="D278:F279"/>
    <mergeCell ref="D280:F281"/>
    <mergeCell ref="F305:I305"/>
    <mergeCell ref="G278:G279"/>
    <mergeCell ref="H278:H279"/>
    <mergeCell ref="I278:I279"/>
    <mergeCell ref="D328:E329"/>
    <mergeCell ref="D330:E331"/>
    <mergeCell ref="D332:E333"/>
    <mergeCell ref="G355:J355"/>
    <mergeCell ref="D357:F358"/>
    <mergeCell ref="D359:F360"/>
    <mergeCell ref="F320:I320"/>
    <mergeCell ref="J320:M320"/>
    <mergeCell ref="N320:Q320"/>
    <mergeCell ref="D322:E323"/>
    <mergeCell ref="D324:E325"/>
    <mergeCell ref="D326:E327"/>
    <mergeCell ref="F396:I396"/>
    <mergeCell ref="D398:E399"/>
    <mergeCell ref="D373:F374"/>
    <mergeCell ref="D380:E381"/>
    <mergeCell ref="F380:I380"/>
    <mergeCell ref="D382:E383"/>
    <mergeCell ref="D384:E385"/>
    <mergeCell ref="D386:E387"/>
    <mergeCell ref="D361:F362"/>
    <mergeCell ref="D363:F364"/>
    <mergeCell ref="D365:F366"/>
    <mergeCell ref="D367:F368"/>
    <mergeCell ref="D369:F370"/>
    <mergeCell ref="D371:F372"/>
    <mergeCell ref="D400:E401"/>
    <mergeCell ref="D402:E403"/>
    <mergeCell ref="D404:E405"/>
    <mergeCell ref="D406:E407"/>
    <mergeCell ref="D408:E409"/>
    <mergeCell ref="D410:E411"/>
    <mergeCell ref="D388:E389"/>
    <mergeCell ref="D390:E391"/>
    <mergeCell ref="D396:E397"/>
    <mergeCell ref="D426:F427"/>
    <mergeCell ref="D428:F429"/>
    <mergeCell ref="D430:F431"/>
    <mergeCell ref="D432:F433"/>
    <mergeCell ref="D434:F435"/>
    <mergeCell ref="D412:E413"/>
    <mergeCell ref="G418:J418"/>
    <mergeCell ref="D420:F421"/>
    <mergeCell ref="D422:F423"/>
    <mergeCell ref="D424:F425"/>
    <mergeCell ref="D448:E449"/>
    <mergeCell ref="D450:E451"/>
    <mergeCell ref="D452:E453"/>
    <mergeCell ref="D454:E455"/>
    <mergeCell ref="D460:E461"/>
    <mergeCell ref="D436:F437"/>
    <mergeCell ref="D442:E443"/>
    <mergeCell ref="F442:I442"/>
    <mergeCell ref="D444:E445"/>
    <mergeCell ref="D446:E447"/>
    <mergeCell ref="D470:E471"/>
    <mergeCell ref="D477:E478"/>
    <mergeCell ref="F477:I477"/>
    <mergeCell ref="D479:E480"/>
    <mergeCell ref="D481:E482"/>
    <mergeCell ref="D483:E484"/>
    <mergeCell ref="F460:I460"/>
    <mergeCell ref="D462:E463"/>
    <mergeCell ref="D464:E465"/>
    <mergeCell ref="D466:E467"/>
    <mergeCell ref="D468:E469"/>
    <mergeCell ref="D497:E498"/>
    <mergeCell ref="D499:E500"/>
    <mergeCell ref="D501:E502"/>
    <mergeCell ref="D503:E504"/>
    <mergeCell ref="D509:E510"/>
    <mergeCell ref="D485:E486"/>
    <mergeCell ref="D487:E488"/>
    <mergeCell ref="D493:E494"/>
    <mergeCell ref="F493:I493"/>
    <mergeCell ref="D495:E496"/>
    <mergeCell ref="D519:E520"/>
    <mergeCell ref="D525:E526"/>
    <mergeCell ref="F525:I525"/>
    <mergeCell ref="D527:E528"/>
    <mergeCell ref="D529:E530"/>
    <mergeCell ref="D531:E532"/>
    <mergeCell ref="F509:I509"/>
    <mergeCell ref="D511:E512"/>
    <mergeCell ref="D513:E514"/>
    <mergeCell ref="D515:E516"/>
    <mergeCell ref="D517:E518"/>
    <mergeCell ref="D545:E546"/>
    <mergeCell ref="D547:E548"/>
    <mergeCell ref="D549:E550"/>
    <mergeCell ref="D551:E552"/>
    <mergeCell ref="D557:E558"/>
    <mergeCell ref="D533:E534"/>
    <mergeCell ref="D535:E536"/>
    <mergeCell ref="D541:E542"/>
    <mergeCell ref="F541:I541"/>
    <mergeCell ref="D543:E544"/>
    <mergeCell ref="J589:M589"/>
    <mergeCell ref="D567:E568"/>
    <mergeCell ref="D573:E574"/>
    <mergeCell ref="F573:I573"/>
    <mergeCell ref="D575:E576"/>
    <mergeCell ref="D577:E578"/>
    <mergeCell ref="D579:E580"/>
    <mergeCell ref="F557:I557"/>
    <mergeCell ref="D559:E560"/>
    <mergeCell ref="D561:E562"/>
    <mergeCell ref="D563:E564"/>
    <mergeCell ref="D565:E566"/>
    <mergeCell ref="F623:I623"/>
    <mergeCell ref="D625:E626"/>
    <mergeCell ref="D627:E628"/>
    <mergeCell ref="D591:E592"/>
    <mergeCell ref="D593:E594"/>
    <mergeCell ref="D595:E596"/>
    <mergeCell ref="D597:E598"/>
    <mergeCell ref="D599:E600"/>
    <mergeCell ref="D581:E582"/>
    <mergeCell ref="D583:E584"/>
    <mergeCell ref="D589:E590"/>
    <mergeCell ref="F589:I589"/>
    <mergeCell ref="Y639:AA640"/>
    <mergeCell ref="AB639:AC639"/>
    <mergeCell ref="AB640:AC640"/>
    <mergeCell ref="D641:F642"/>
    <mergeCell ref="Y641:AA642"/>
    <mergeCell ref="AB641:AC641"/>
    <mergeCell ref="AB642:AC642"/>
    <mergeCell ref="D629:E630"/>
    <mergeCell ref="G635:J635"/>
    <mergeCell ref="AB635:AG635"/>
    <mergeCell ref="D637:F638"/>
    <mergeCell ref="Y637:AA638"/>
    <mergeCell ref="AB637:AC637"/>
    <mergeCell ref="AB638:AC638"/>
    <mergeCell ref="Y645:AA646"/>
    <mergeCell ref="AB645:AC645"/>
    <mergeCell ref="AB646:AC646"/>
    <mergeCell ref="D647:F648"/>
    <mergeCell ref="Y647:AA648"/>
    <mergeCell ref="AB647:AC647"/>
    <mergeCell ref="AB648:AC648"/>
    <mergeCell ref="D643:F644"/>
    <mergeCell ref="Y643:AA644"/>
    <mergeCell ref="AB643:AC643"/>
    <mergeCell ref="AB644:AC644"/>
    <mergeCell ref="Y653:AA654"/>
    <mergeCell ref="AB653:AC653"/>
    <mergeCell ref="AB654:AC654"/>
    <mergeCell ref="Y655:AA656"/>
    <mergeCell ref="AB655:AC655"/>
    <mergeCell ref="AB656:AC656"/>
    <mergeCell ref="D649:F650"/>
    <mergeCell ref="Y649:AA650"/>
    <mergeCell ref="AB649:AC649"/>
    <mergeCell ref="AB650:AC650"/>
    <mergeCell ref="D651:F652"/>
    <mergeCell ref="Y651:AA652"/>
    <mergeCell ref="AB651:AC651"/>
    <mergeCell ref="AB652:AC652"/>
    <mergeCell ref="V673:W674"/>
    <mergeCell ref="X673:AA673"/>
    <mergeCell ref="V678:W679"/>
    <mergeCell ref="D661:E662"/>
    <mergeCell ref="F661:I661"/>
    <mergeCell ref="D663:E664"/>
    <mergeCell ref="D665:E666"/>
    <mergeCell ref="D667:E668"/>
    <mergeCell ref="D669:E670"/>
    <mergeCell ref="V684:W685"/>
    <mergeCell ref="D686:G687"/>
    <mergeCell ref="V686:W687"/>
    <mergeCell ref="D688:G689"/>
    <mergeCell ref="V688:W689"/>
    <mergeCell ref="D690:G691"/>
    <mergeCell ref="V690:W691"/>
    <mergeCell ref="H680:K680"/>
    <mergeCell ref="L680:O680"/>
    <mergeCell ref="V680:W681"/>
    <mergeCell ref="D682:G683"/>
    <mergeCell ref="V682:W683"/>
    <mergeCell ref="D684:G685"/>
    <mergeCell ref="L684:L685"/>
    <mergeCell ref="M684:M685"/>
    <mergeCell ref="N684:N685"/>
    <mergeCell ref="O684:O685"/>
    <mergeCell ref="D731:G732"/>
    <mergeCell ref="D733:G734"/>
    <mergeCell ref="D735:G736"/>
    <mergeCell ref="D737:G738"/>
    <mergeCell ref="D739:G740"/>
    <mergeCell ref="D741:G742"/>
    <mergeCell ref="N698:N699"/>
    <mergeCell ref="O698:O699"/>
    <mergeCell ref="D700:G701"/>
    <mergeCell ref="D702:G703"/>
    <mergeCell ref="H729:K729"/>
    <mergeCell ref="L729:O729"/>
    <mergeCell ref="K700:K701"/>
    <mergeCell ref="D698:G699"/>
    <mergeCell ref="L698:L699"/>
    <mergeCell ref="M698:M699"/>
    <mergeCell ref="D743:G744"/>
    <mergeCell ref="L743:L744"/>
    <mergeCell ref="M743:M744"/>
    <mergeCell ref="N743:N744"/>
    <mergeCell ref="O743:O744"/>
    <mergeCell ref="D745:G746"/>
    <mergeCell ref="H745:H746"/>
    <mergeCell ref="I745:I746"/>
    <mergeCell ref="J745:J746"/>
    <mergeCell ref="K745:K746"/>
    <mergeCell ref="D781:G782"/>
    <mergeCell ref="D783:G784"/>
    <mergeCell ref="D785:G786"/>
    <mergeCell ref="D787:G788"/>
    <mergeCell ref="D789:G790"/>
    <mergeCell ref="D791:G792"/>
    <mergeCell ref="D747:G748"/>
    <mergeCell ref="H775:K775"/>
    <mergeCell ref="L775:O775"/>
    <mergeCell ref="D777:G778"/>
    <mergeCell ref="D779:G780"/>
    <mergeCell ref="L779:L780"/>
    <mergeCell ref="M779:M780"/>
    <mergeCell ref="N779:N780"/>
    <mergeCell ref="O779:O780"/>
    <mergeCell ref="O842:O843"/>
    <mergeCell ref="D797:G798"/>
    <mergeCell ref="H832:K832"/>
    <mergeCell ref="L832:O832"/>
    <mergeCell ref="D834:G835"/>
    <mergeCell ref="D836:G837"/>
    <mergeCell ref="D838:G839"/>
    <mergeCell ref="D793:G794"/>
    <mergeCell ref="L793:L794"/>
    <mergeCell ref="M793:M794"/>
    <mergeCell ref="N793:N794"/>
    <mergeCell ref="O793:O794"/>
    <mergeCell ref="D795:G796"/>
    <mergeCell ref="H795:H796"/>
    <mergeCell ref="I795:I796"/>
    <mergeCell ref="J795:J796"/>
    <mergeCell ref="K795:K796"/>
    <mergeCell ref="D844:G845"/>
    <mergeCell ref="D846:G847"/>
    <mergeCell ref="D848:G849"/>
    <mergeCell ref="L848:L849"/>
    <mergeCell ref="M848:M849"/>
    <mergeCell ref="N848:N849"/>
    <mergeCell ref="D840:G841"/>
    <mergeCell ref="D842:G843"/>
    <mergeCell ref="L842:L843"/>
    <mergeCell ref="M842:M843"/>
    <mergeCell ref="N842:N843"/>
    <mergeCell ref="O848:O849"/>
    <mergeCell ref="D850:G851"/>
    <mergeCell ref="D852:G853"/>
    <mergeCell ref="X901:Y902"/>
    <mergeCell ref="Z901:AC901"/>
    <mergeCell ref="AD901:AG901"/>
    <mergeCell ref="H850:H851"/>
    <mergeCell ref="I850:I851"/>
    <mergeCell ref="J850:J851"/>
    <mergeCell ref="K850:K851"/>
    <mergeCell ref="W913:X914"/>
    <mergeCell ref="W915:X916"/>
    <mergeCell ref="B918:Q918"/>
    <mergeCell ref="D921:E922"/>
    <mergeCell ref="F921:I921"/>
    <mergeCell ref="J921:M921"/>
    <mergeCell ref="N921:Q921"/>
    <mergeCell ref="AH901:AK901"/>
    <mergeCell ref="X903:Y904"/>
    <mergeCell ref="X905:Y906"/>
    <mergeCell ref="X907:Y908"/>
    <mergeCell ref="X909:Y910"/>
    <mergeCell ref="X911:Y912"/>
    <mergeCell ref="D940:E941"/>
    <mergeCell ref="F940:I940"/>
    <mergeCell ref="J940:M940"/>
    <mergeCell ref="N940:Q940"/>
    <mergeCell ref="D942:E943"/>
    <mergeCell ref="D923:E924"/>
    <mergeCell ref="D925:E926"/>
    <mergeCell ref="D927:E928"/>
    <mergeCell ref="D929:E930"/>
    <mergeCell ref="D931:E932"/>
    <mergeCell ref="D933:E933"/>
    <mergeCell ref="V957:V958"/>
    <mergeCell ref="B959:E960"/>
    <mergeCell ref="V959:V960"/>
    <mergeCell ref="B961:E962"/>
    <mergeCell ref="V961:V962"/>
    <mergeCell ref="AF955:AL955"/>
    <mergeCell ref="L956:M956"/>
    <mergeCell ref="P956:Q956"/>
    <mergeCell ref="Y956:Z956"/>
    <mergeCell ref="AA956:AB956"/>
    <mergeCell ref="AC956:AD956"/>
    <mergeCell ref="AG956:AH956"/>
    <mergeCell ref="AI956:AJ956"/>
    <mergeCell ref="AK956:AL956"/>
    <mergeCell ref="K955:R955"/>
    <mergeCell ref="X955:AD955"/>
    <mergeCell ref="AJ965:AJ966"/>
    <mergeCell ref="AL965:AL966"/>
    <mergeCell ref="B967:E968"/>
    <mergeCell ref="V967:V968"/>
    <mergeCell ref="B969:E970"/>
    <mergeCell ref="V969:V970"/>
    <mergeCell ref="B963:E963"/>
    <mergeCell ref="B964:E964"/>
    <mergeCell ref="B965:E966"/>
    <mergeCell ref="V965:V966"/>
    <mergeCell ref="AF965:AF966"/>
    <mergeCell ref="AH965:AH966"/>
    <mergeCell ref="AK977:AL977"/>
    <mergeCell ref="AM977:AN977"/>
    <mergeCell ref="V978:V979"/>
    <mergeCell ref="AF978:AF979"/>
    <mergeCell ref="AH978:AH979"/>
    <mergeCell ref="AJ978:AJ979"/>
    <mergeCell ref="AL978:AL979"/>
    <mergeCell ref="AN978:AN979"/>
    <mergeCell ref="B971:E972"/>
    <mergeCell ref="V971:V972"/>
    <mergeCell ref="X976:AD976"/>
    <mergeCell ref="AF976:AL976"/>
    <mergeCell ref="AM976:AN976"/>
    <mergeCell ref="Y977:Z977"/>
    <mergeCell ref="AA977:AB977"/>
    <mergeCell ref="AC977:AD977"/>
    <mergeCell ref="AG977:AH977"/>
    <mergeCell ref="AI977:AJ977"/>
    <mergeCell ref="AN990:AN991"/>
    <mergeCell ref="D991:D992"/>
    <mergeCell ref="E991:I992"/>
    <mergeCell ref="V992:V993"/>
    <mergeCell ref="AN992:AN993"/>
    <mergeCell ref="D993:D994"/>
    <mergeCell ref="E993:I994"/>
    <mergeCell ref="AM999:AN999"/>
    <mergeCell ref="J985:R985"/>
    <mergeCell ref="L986:M986"/>
    <mergeCell ref="P986:Q986"/>
    <mergeCell ref="V986:V987"/>
    <mergeCell ref="D987:D988"/>
    <mergeCell ref="E987:I988"/>
    <mergeCell ref="V994:V995"/>
    <mergeCell ref="D995:D996"/>
    <mergeCell ref="E995:I996"/>
    <mergeCell ref="V990:V991"/>
    <mergeCell ref="Y1000:Z1000"/>
    <mergeCell ref="AA1000:AB1000"/>
    <mergeCell ref="AC1000:AD1000"/>
    <mergeCell ref="AG1000:AH1000"/>
    <mergeCell ref="AI1000:AJ1000"/>
    <mergeCell ref="AK1000:AL1000"/>
    <mergeCell ref="AM1000:AN1000"/>
    <mergeCell ref="D1007:I1007"/>
    <mergeCell ref="D999:D1000"/>
    <mergeCell ref="E999:I1000"/>
    <mergeCell ref="X999:AD999"/>
    <mergeCell ref="AF999:AL999"/>
    <mergeCell ref="V1009:V1010"/>
    <mergeCell ref="D1011:I1012"/>
    <mergeCell ref="J1011:R1011"/>
    <mergeCell ref="V1011:V1012"/>
    <mergeCell ref="L1012:M1012"/>
    <mergeCell ref="P1012:Q1012"/>
    <mergeCell ref="AN1001:AN1002"/>
    <mergeCell ref="D1003:D1004"/>
    <mergeCell ref="E1003:I1004"/>
    <mergeCell ref="D1005:D1006"/>
    <mergeCell ref="E1005:I1006"/>
    <mergeCell ref="V1005:V1006"/>
    <mergeCell ref="D1001:D1002"/>
    <mergeCell ref="E1001:I1002"/>
    <mergeCell ref="AF1001:AF1002"/>
    <mergeCell ref="AH1001:AH1002"/>
    <mergeCell ref="AJ1001:AJ1002"/>
    <mergeCell ref="AL1001:AL1002"/>
    <mergeCell ref="C1013:C1014"/>
    <mergeCell ref="D1013:D1014"/>
    <mergeCell ref="E1013:I1014"/>
    <mergeCell ref="V1013:V1014"/>
    <mergeCell ref="AN1013:AN1014"/>
    <mergeCell ref="C1015:C1016"/>
    <mergeCell ref="D1015:D1016"/>
    <mergeCell ref="E1015:I1016"/>
    <mergeCell ref="V1015:V1016"/>
    <mergeCell ref="AN1015:AN1016"/>
    <mergeCell ref="C1021:C1022"/>
    <mergeCell ref="D1021:D1022"/>
    <mergeCell ref="E1021:I1022"/>
    <mergeCell ref="X1022:AD1022"/>
    <mergeCell ref="AF1022:AL1022"/>
    <mergeCell ref="AM1022:AN1022"/>
    <mergeCell ref="C1017:C1018"/>
    <mergeCell ref="D1017:D1018"/>
    <mergeCell ref="E1017:I1018"/>
    <mergeCell ref="V1017:V1018"/>
    <mergeCell ref="C1019:C1020"/>
    <mergeCell ref="D1019:D1020"/>
    <mergeCell ref="E1019:I1020"/>
    <mergeCell ref="AM1023:AN1023"/>
    <mergeCell ref="V1024:V1025"/>
    <mergeCell ref="AF1024:AF1025"/>
    <mergeCell ref="AH1024:AH1025"/>
    <mergeCell ref="AJ1024:AJ1025"/>
    <mergeCell ref="AL1024:AL1025"/>
    <mergeCell ref="AN1024:AN1025"/>
    <mergeCell ref="C1023:C1024"/>
    <mergeCell ref="D1023:D1024"/>
    <mergeCell ref="E1023:I1024"/>
    <mergeCell ref="Y1023:Z1023"/>
    <mergeCell ref="AA1023:AB1023"/>
    <mergeCell ref="AC1023:AD1023"/>
    <mergeCell ref="C1025:C1026"/>
    <mergeCell ref="D1025:D1026"/>
    <mergeCell ref="E1025:I1026"/>
    <mergeCell ref="C1027:C1028"/>
    <mergeCell ref="D1027:D1028"/>
    <mergeCell ref="E1027:I1028"/>
    <mergeCell ref="AG1023:AH1023"/>
    <mergeCell ref="AI1023:AJ1023"/>
    <mergeCell ref="AK1023:AL1023"/>
    <mergeCell ref="V1028:V1029"/>
    <mergeCell ref="C1029:C1030"/>
    <mergeCell ref="D1029:D1030"/>
    <mergeCell ref="E1029:I1030"/>
    <mergeCell ref="C1031:C1032"/>
    <mergeCell ref="D1031:D1032"/>
    <mergeCell ref="E1031:I1032"/>
    <mergeCell ref="V1032:V1033"/>
    <mergeCell ref="C1033:C1034"/>
    <mergeCell ref="D1033:D1034"/>
    <mergeCell ref="E1033:I1034"/>
    <mergeCell ref="V1034:V1035"/>
    <mergeCell ref="C1035:C1036"/>
    <mergeCell ref="D1035:D1036"/>
    <mergeCell ref="E1035:I1036"/>
    <mergeCell ref="V1036:V1037"/>
    <mergeCell ref="C1037:C1038"/>
    <mergeCell ref="D1037:D1038"/>
    <mergeCell ref="E1037:I1038"/>
    <mergeCell ref="V1038:V1039"/>
    <mergeCell ref="C1043:C1044"/>
    <mergeCell ref="D1043:D1044"/>
    <mergeCell ref="E1043:I1044"/>
    <mergeCell ref="C1045:C1046"/>
    <mergeCell ref="D1045:D1046"/>
    <mergeCell ref="E1045:I1046"/>
    <mergeCell ref="AN1038:AN1039"/>
    <mergeCell ref="C1039:C1040"/>
    <mergeCell ref="D1039:D1040"/>
    <mergeCell ref="E1039:I1040"/>
    <mergeCell ref="V1040:V1041"/>
    <mergeCell ref="AN1040:AN1041"/>
    <mergeCell ref="C1041:C1042"/>
    <mergeCell ref="D1041:D1042"/>
    <mergeCell ref="E1041:I1042"/>
    <mergeCell ref="V1042:V1043"/>
    <mergeCell ref="AK1048:AL1048"/>
    <mergeCell ref="AM1048:AN1048"/>
    <mergeCell ref="C1049:C1050"/>
    <mergeCell ref="D1049:D1050"/>
    <mergeCell ref="E1049:I1050"/>
    <mergeCell ref="V1049:V1050"/>
    <mergeCell ref="C1047:C1048"/>
    <mergeCell ref="D1047:D1048"/>
    <mergeCell ref="E1047:I1048"/>
    <mergeCell ref="X1047:AD1047"/>
    <mergeCell ref="AF1047:AL1047"/>
    <mergeCell ref="AM1047:AN1047"/>
    <mergeCell ref="Y1048:Z1048"/>
    <mergeCell ref="AA1048:AB1048"/>
    <mergeCell ref="AC1048:AD1048"/>
    <mergeCell ref="AG1048:AH1048"/>
    <mergeCell ref="C1051:C1052"/>
    <mergeCell ref="D1051:D1052"/>
    <mergeCell ref="E1051:I1052"/>
    <mergeCell ref="V1051:V1052"/>
    <mergeCell ref="C1053:C1054"/>
    <mergeCell ref="D1053:D1054"/>
    <mergeCell ref="E1053:I1054"/>
    <mergeCell ref="V1053:V1054"/>
    <mergeCell ref="AI1048:AJ1048"/>
    <mergeCell ref="C1064:C1065"/>
    <mergeCell ref="D1064:D1065"/>
    <mergeCell ref="E1064:I1065"/>
    <mergeCell ref="C1066:C1067"/>
    <mergeCell ref="D1066:D1067"/>
    <mergeCell ref="E1066:I1067"/>
    <mergeCell ref="Z1059:Z1060"/>
    <mergeCell ref="AB1059:AB1060"/>
    <mergeCell ref="AD1059:AD1060"/>
    <mergeCell ref="D1062:I1063"/>
    <mergeCell ref="J1062:R1062"/>
    <mergeCell ref="L1063:M1063"/>
    <mergeCell ref="P1063:Q1063"/>
    <mergeCell ref="V1063:V1064"/>
    <mergeCell ref="V1059:V1060"/>
    <mergeCell ref="X1059:X1060"/>
    <mergeCell ref="AL1071:AL1072"/>
    <mergeCell ref="AN1071:AN1072"/>
    <mergeCell ref="C1072:C1073"/>
    <mergeCell ref="D1072:D1073"/>
    <mergeCell ref="E1072:I1073"/>
    <mergeCell ref="C1074:C1075"/>
    <mergeCell ref="D1074:D1075"/>
    <mergeCell ref="E1074:I1075"/>
    <mergeCell ref="AJ1069:AJ1070"/>
    <mergeCell ref="AL1069:AL1070"/>
    <mergeCell ref="AN1069:AN1070"/>
    <mergeCell ref="C1070:C1071"/>
    <mergeCell ref="D1070:D1071"/>
    <mergeCell ref="E1070:I1071"/>
    <mergeCell ref="V1071:V1072"/>
    <mergeCell ref="AF1071:AF1072"/>
    <mergeCell ref="AH1071:AH1072"/>
    <mergeCell ref="AJ1071:AJ1072"/>
    <mergeCell ref="C1068:C1069"/>
    <mergeCell ref="D1068:D1069"/>
    <mergeCell ref="E1068:I1069"/>
    <mergeCell ref="V1069:V1070"/>
    <mergeCell ref="AF1069:AF1070"/>
    <mergeCell ref="AH1069:AH1070"/>
    <mergeCell ref="AI1077:AJ1077"/>
    <mergeCell ref="AK1077:AL1077"/>
    <mergeCell ref="AM1077:AN1077"/>
    <mergeCell ref="C1078:C1079"/>
    <mergeCell ref="D1078:D1079"/>
    <mergeCell ref="E1078:I1079"/>
    <mergeCell ref="V1078:V1079"/>
    <mergeCell ref="AF1078:AF1079"/>
    <mergeCell ref="AH1078:AH1079"/>
    <mergeCell ref="AJ1078:AJ1079"/>
    <mergeCell ref="C1076:C1077"/>
    <mergeCell ref="D1076:D1077"/>
    <mergeCell ref="E1076:I1077"/>
    <mergeCell ref="X1076:AD1076"/>
    <mergeCell ref="AF1076:AL1076"/>
    <mergeCell ref="AM1076:AN1076"/>
    <mergeCell ref="AG1077:AH1077"/>
    <mergeCell ref="C1084:C1085"/>
    <mergeCell ref="D1084:D1085"/>
    <mergeCell ref="E1084:I1085"/>
    <mergeCell ref="C1086:C1087"/>
    <mergeCell ref="D1086:D1087"/>
    <mergeCell ref="E1086:I1087"/>
    <mergeCell ref="AL1078:AL1079"/>
    <mergeCell ref="AN1078:AN1079"/>
    <mergeCell ref="C1080:C1081"/>
    <mergeCell ref="D1080:D1081"/>
    <mergeCell ref="E1080:I1081"/>
    <mergeCell ref="C1082:C1083"/>
    <mergeCell ref="D1082:D1083"/>
    <mergeCell ref="E1082:I1083"/>
    <mergeCell ref="X1097:AD1097"/>
    <mergeCell ref="D1098:I1099"/>
    <mergeCell ref="J1098:R1098"/>
    <mergeCell ref="Y1098:Z1098"/>
    <mergeCell ref="AA1098:AB1098"/>
    <mergeCell ref="AC1098:AD1098"/>
    <mergeCell ref="L1099:M1099"/>
    <mergeCell ref="P1099:Q1099"/>
    <mergeCell ref="AN1090:AN1091"/>
    <mergeCell ref="D1091:E1091"/>
    <mergeCell ref="V1092:V1093"/>
    <mergeCell ref="AN1092:AN1093"/>
    <mergeCell ref="D1119:E1119"/>
    <mergeCell ref="V1120:V1121"/>
    <mergeCell ref="V1124:V1125"/>
    <mergeCell ref="V1126:V1127"/>
    <mergeCell ref="V1128:V1129"/>
    <mergeCell ref="E1112:I1113"/>
    <mergeCell ref="D1114:D1115"/>
    <mergeCell ref="E1114:I1115"/>
    <mergeCell ref="D1116:I1116"/>
    <mergeCell ref="D1117:I1117"/>
    <mergeCell ref="V1118:V1119"/>
    <mergeCell ref="V1111:V1112"/>
    <mergeCell ref="D1112:D1113"/>
    <mergeCell ref="AK1140:AL1140"/>
    <mergeCell ref="AM1140:AN1140"/>
    <mergeCell ref="V1141:V1142"/>
    <mergeCell ref="V1145:V1146"/>
    <mergeCell ref="V1147:V1148"/>
    <mergeCell ref="V1151:V1152"/>
    <mergeCell ref="V1130:V1131"/>
    <mergeCell ref="V1132:V1133"/>
    <mergeCell ref="X1139:AD1139"/>
    <mergeCell ref="AF1139:AL1139"/>
    <mergeCell ref="AM1139:AN1139"/>
    <mergeCell ref="Y1140:Z1140"/>
    <mergeCell ref="AA1140:AB1140"/>
    <mergeCell ref="AC1140:AD1140"/>
    <mergeCell ref="AG1140:AH1140"/>
    <mergeCell ref="AI1140:AJ1140"/>
    <mergeCell ref="AH1157:AH1158"/>
    <mergeCell ref="AJ1157:AJ1158"/>
    <mergeCell ref="AL1157:AL1158"/>
    <mergeCell ref="AN1157:AN1158"/>
    <mergeCell ref="V1155:V1156"/>
    <mergeCell ref="AF1155:AF1156"/>
    <mergeCell ref="AH1155:AH1156"/>
    <mergeCell ref="AJ1155:AJ1156"/>
    <mergeCell ref="AL1155:AL1156"/>
    <mergeCell ref="AN1155:AN1156"/>
    <mergeCell ref="V1157:V1158"/>
    <mergeCell ref="AF1157:AF1158"/>
    <mergeCell ref="X1116:AD1116"/>
    <mergeCell ref="Y1117:Z1117"/>
    <mergeCell ref="AA1117:AB1117"/>
    <mergeCell ref="AC1117:AD1117"/>
    <mergeCell ref="D1088:I1088"/>
    <mergeCell ref="D1089:I1089"/>
    <mergeCell ref="V1090:V1091"/>
    <mergeCell ref="Y1077:Z1077"/>
    <mergeCell ref="AA1077:AB1077"/>
    <mergeCell ref="AC1077:AD1077"/>
    <mergeCell ref="D1106:D1107"/>
    <mergeCell ref="E1106:I1107"/>
    <mergeCell ref="V1107:V1108"/>
    <mergeCell ref="D1108:D1109"/>
    <mergeCell ref="E1108:I1109"/>
    <mergeCell ref="V1109:V1110"/>
    <mergeCell ref="D1110:D1111"/>
    <mergeCell ref="E1110:I1111"/>
    <mergeCell ref="D1100:D1101"/>
    <mergeCell ref="E1100:I1101"/>
    <mergeCell ref="D1102:D1103"/>
    <mergeCell ref="E1102:I1103"/>
    <mergeCell ref="D1104:D1105"/>
    <mergeCell ref="E1104:I1105"/>
    <mergeCell ref="D1055:D1056"/>
    <mergeCell ref="E1055:I1056"/>
    <mergeCell ref="D1057:I1057"/>
    <mergeCell ref="D1058:I1058"/>
    <mergeCell ref="F162:F163"/>
    <mergeCell ref="G162:G163"/>
    <mergeCell ref="H162:H163"/>
    <mergeCell ref="I162:I163"/>
    <mergeCell ref="F183:F184"/>
    <mergeCell ref="G183:G184"/>
    <mergeCell ref="H183:H184"/>
    <mergeCell ref="I183:I184"/>
    <mergeCell ref="D1008:I1008"/>
    <mergeCell ref="D997:D998"/>
    <mergeCell ref="E997:I998"/>
    <mergeCell ref="D989:D990"/>
    <mergeCell ref="E989:I990"/>
    <mergeCell ref="D985:I986"/>
    <mergeCell ref="B957:E958"/>
    <mergeCell ref="D944:E945"/>
    <mergeCell ref="D946:E947"/>
    <mergeCell ref="D948:E949"/>
    <mergeCell ref="D950:E951"/>
    <mergeCell ref="D934:E935"/>
    <mergeCell ref="S135:S136"/>
    <mergeCell ref="J278:J279"/>
    <mergeCell ref="F330:F331"/>
    <mergeCell ref="G330:G331"/>
    <mergeCell ref="H330:H331"/>
    <mergeCell ref="I330:I331"/>
    <mergeCell ref="H700:H701"/>
    <mergeCell ref="I700:I701"/>
    <mergeCell ref="J700:J701"/>
    <mergeCell ref="F245:F246"/>
    <mergeCell ref="G245:G246"/>
    <mergeCell ref="H245:H246"/>
    <mergeCell ref="I245:I246"/>
    <mergeCell ref="D692:G693"/>
    <mergeCell ref="D694:G695"/>
    <mergeCell ref="D696:G697"/>
    <mergeCell ref="D671:E672"/>
    <mergeCell ref="D673:E674"/>
    <mergeCell ref="D655:F656"/>
    <mergeCell ref="D645:F646"/>
    <mergeCell ref="D639:F640"/>
    <mergeCell ref="D653:F654"/>
    <mergeCell ref="A620:G620"/>
    <mergeCell ref="D623:E624"/>
  </mergeCells>
  <phoneticPr fontId="2"/>
  <printOptions horizontalCentered="1"/>
  <pageMargins left="0.51181102362204722" right="0.51181102362204722" top="0.35433070866141736" bottom="0.35433070866141736" header="0.31496062992125984" footer="0.31496062992125984"/>
  <pageSetup paperSize="9" scale="70" orientation="portrait" r:id="rId1"/>
  <headerFooter>
    <oddFooter>&amp;C- &amp;P -</oddFooter>
  </headerFooter>
  <rowBreaks count="10" manualBreakCount="10">
    <brk id="91" max="17" man="1"/>
    <brk id="167" max="17" man="1"/>
    <brk id="259" max="17" man="1"/>
    <brk id="352" max="17" man="1"/>
    <brk id="439" max="17" man="1"/>
    <brk id="522" max="17" man="1"/>
    <brk id="617" max="17" man="1"/>
    <brk id="676" max="17" man="1"/>
    <brk id="829" max="17" man="1"/>
    <brk id="938" max="36" man="1"/>
  </rowBreaks>
  <colBreaks count="1" manualBreakCount="1">
    <brk id="21" max="69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公表ベース（グラフ付き）</vt:lpstr>
      <vt:lpstr>'公表ベース（グラフ付き）'!Print_Area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澤田＿航（医師確保推進グループ）</cp:lastModifiedBy>
  <cp:lastPrinted>2018-06-26T00:16:12Z</cp:lastPrinted>
  <dcterms:created xsi:type="dcterms:W3CDTF">2018-01-24T06:51:36Z</dcterms:created>
  <dcterms:modified xsi:type="dcterms:W3CDTF">2019-07-04T01:42:31Z</dcterms:modified>
</cp:coreProperties>
</file>